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K:\ANN2565\01คุณภาพบัณฑิตและภาวะการมีงานทำ\ผลการวิเคราะห์\"/>
    </mc:Choice>
  </mc:AlternateContent>
  <xr:revisionPtr revIDLastSave="0" documentId="8_{EEE601C6-6D0E-4192-A23D-46C83CB3E0EC}" xr6:coauthVersionLast="4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ภาพรวม" sheetId="1" r:id="rId1"/>
  </sheets>
  <definedNames>
    <definedName name="_xlnm._FilterDatabase" localSheetId="0" hidden="1">ภาพรวม!$W$3:$X$97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8" i="1" l="1"/>
  <c r="AC100" i="1" l="1"/>
  <c r="AC99" i="1"/>
  <c r="AC98" i="1"/>
  <c r="AA100" i="1"/>
  <c r="AA99" i="1"/>
  <c r="AA98" i="1"/>
  <c r="AC11" i="1"/>
  <c r="AA8" i="1"/>
  <c r="AC8" i="1"/>
  <c r="AC34" i="1"/>
  <c r="AA34" i="1"/>
  <c r="R8" i="1"/>
  <c r="Z96" i="1"/>
  <c r="Y100" i="1"/>
  <c r="Y99" i="1"/>
  <c r="X98" i="1"/>
  <c r="X100" i="1"/>
  <c r="X99" i="1"/>
  <c r="W100" i="1"/>
  <c r="W99" i="1"/>
  <c r="W98" i="1"/>
  <c r="W92" i="1"/>
  <c r="Y92" i="1" l="1"/>
  <c r="Y90" i="1"/>
  <c r="Y83" i="1"/>
  <c r="Y61" i="1"/>
  <c r="Y55" i="1"/>
  <c r="Y52" i="1"/>
  <c r="Y34" i="1"/>
  <c r="Y28" i="1"/>
  <c r="Y13" i="1"/>
  <c r="Y11" i="1"/>
  <c r="Y8" i="1"/>
  <c r="Y4" i="1"/>
  <c r="U26" i="1"/>
  <c r="U27" i="1"/>
  <c r="AB96" i="1"/>
  <c r="S93" i="1"/>
  <c r="I93" i="1"/>
  <c r="G93" i="1"/>
  <c r="E96" i="1"/>
  <c r="R100" i="1"/>
  <c r="R99" i="1"/>
  <c r="R98" i="1"/>
  <c r="P100" i="1"/>
  <c r="P99" i="1"/>
  <c r="P98" i="1"/>
  <c r="N100" i="1"/>
  <c r="N99" i="1"/>
  <c r="N98" i="1"/>
  <c r="L100" i="1"/>
  <c r="L99" i="1"/>
  <c r="L98" i="1"/>
  <c r="J100" i="1"/>
  <c r="J99" i="1"/>
  <c r="J98" i="1"/>
  <c r="H100" i="1"/>
  <c r="H99" i="1"/>
  <c r="H98" i="1"/>
  <c r="F100" i="1"/>
  <c r="F99" i="1"/>
  <c r="F98" i="1"/>
  <c r="C98" i="1"/>
  <c r="Z93" i="1"/>
  <c r="Z74" i="1"/>
  <c r="Z75" i="1"/>
  <c r="Z73" i="1"/>
  <c r="Z71" i="1"/>
  <c r="Z17" i="1"/>
  <c r="D100" i="1"/>
  <c r="D99" i="1"/>
  <c r="D98" i="1"/>
  <c r="E98" i="1" s="1"/>
  <c r="C100" i="1"/>
  <c r="C99" i="1"/>
  <c r="E99" i="1" l="1"/>
  <c r="E100" i="1"/>
  <c r="G98" i="1"/>
  <c r="G99" i="1"/>
  <c r="G100" i="1"/>
  <c r="I98" i="1"/>
  <c r="I99" i="1"/>
  <c r="I100" i="1"/>
  <c r="K98" i="1"/>
  <c r="K99" i="1"/>
  <c r="K100" i="1"/>
  <c r="M98" i="1"/>
  <c r="M99" i="1"/>
  <c r="M100" i="1"/>
  <c r="O98" i="1"/>
  <c r="O99" i="1"/>
  <c r="O100" i="1"/>
  <c r="Q98" i="1"/>
  <c r="Q99" i="1"/>
  <c r="Q100" i="1"/>
  <c r="S98" i="1"/>
  <c r="S99" i="1"/>
  <c r="S100" i="1"/>
  <c r="Y97" i="1"/>
  <c r="O78" i="1" l="1"/>
  <c r="M72" i="1"/>
  <c r="Q56" i="1"/>
  <c r="U5" i="1"/>
  <c r="F83" i="1"/>
  <c r="D61" i="1"/>
  <c r="C61" i="1"/>
  <c r="D55" i="1"/>
  <c r="H52" i="1"/>
  <c r="F52" i="1"/>
  <c r="C52" i="1"/>
  <c r="E51" i="1"/>
  <c r="G51" i="1"/>
  <c r="I51" i="1"/>
  <c r="K51" i="1"/>
  <c r="M51" i="1"/>
  <c r="O51" i="1"/>
  <c r="Q51" i="1"/>
  <c r="S51" i="1"/>
  <c r="T51" i="1"/>
  <c r="U51" i="1"/>
  <c r="Z51" i="1"/>
  <c r="AB51" i="1" s="1"/>
  <c r="R34" i="1"/>
  <c r="P34" i="1"/>
  <c r="N34" i="1"/>
  <c r="L34" i="1"/>
  <c r="J34" i="1"/>
  <c r="H34" i="1"/>
  <c r="F34" i="1"/>
  <c r="D34" i="1"/>
  <c r="C34" i="1"/>
  <c r="F28" i="1"/>
  <c r="D13" i="1"/>
  <c r="C13" i="1"/>
  <c r="R11" i="1"/>
  <c r="P11" i="1"/>
  <c r="N11" i="1"/>
  <c r="L11" i="1"/>
  <c r="J11" i="1"/>
  <c r="H11" i="1"/>
  <c r="F11" i="1"/>
  <c r="Z12" i="1"/>
  <c r="Z11" i="1" s="1"/>
  <c r="T12" i="1"/>
  <c r="T11" i="1" s="1"/>
  <c r="S12" i="1"/>
  <c r="K12" i="1"/>
  <c r="AA11" i="1"/>
  <c r="X11" i="1"/>
  <c r="W11" i="1"/>
  <c r="C11" i="1"/>
  <c r="D11" i="1"/>
  <c r="AD10" i="1"/>
  <c r="Z10" i="1"/>
  <c r="T10" i="1"/>
  <c r="Q10" i="1"/>
  <c r="M10" i="1"/>
  <c r="I10" i="1"/>
  <c r="R4" i="1"/>
  <c r="P8" i="1"/>
  <c r="N8" i="1"/>
  <c r="L8" i="1"/>
  <c r="J8" i="1"/>
  <c r="H8" i="1"/>
  <c r="F8" i="1"/>
  <c r="S10" i="1"/>
  <c r="D8" i="1"/>
  <c r="S5" i="1"/>
  <c r="Z76" i="1"/>
  <c r="Z56" i="1"/>
  <c r="AB56" i="1" s="1"/>
  <c r="Z26" i="1"/>
  <c r="AD26" i="1" s="1"/>
  <c r="Z27" i="1"/>
  <c r="C4" i="1"/>
  <c r="C8" i="1"/>
  <c r="AD27" i="1" l="1"/>
  <c r="E11" i="1"/>
  <c r="O11" i="1"/>
  <c r="M11" i="1"/>
  <c r="E8" i="1"/>
  <c r="AD11" i="1"/>
  <c r="I11" i="1"/>
  <c r="Q11" i="1"/>
  <c r="AD56" i="1"/>
  <c r="AD51" i="1"/>
  <c r="I8" i="1"/>
  <c r="AB27" i="1"/>
  <c r="G10" i="1"/>
  <c r="O10" i="1"/>
  <c r="U10" i="1"/>
  <c r="AB10" i="1"/>
  <c r="E10" i="1"/>
  <c r="E12" i="1"/>
  <c r="M12" i="1"/>
  <c r="AB12" i="1"/>
  <c r="K11" i="1"/>
  <c r="S11" i="1"/>
  <c r="AB26" i="1"/>
  <c r="AB11" i="1"/>
  <c r="G12" i="1"/>
  <c r="O12" i="1"/>
  <c r="U12" i="1"/>
  <c r="U11" i="1" s="1"/>
  <c r="AD12" i="1"/>
  <c r="G8" i="1"/>
  <c r="K10" i="1"/>
  <c r="I12" i="1"/>
  <c r="Q12" i="1"/>
  <c r="G11" i="1"/>
  <c r="V10" i="1" l="1"/>
  <c r="V12" i="1"/>
  <c r="W55" i="1" l="1"/>
  <c r="W13" i="1" l="1"/>
  <c r="X92" i="1"/>
  <c r="O93" i="1"/>
  <c r="S96" i="1"/>
  <c r="S91" i="1"/>
  <c r="W61" i="1"/>
  <c r="T82" i="1"/>
  <c r="Q79" i="1"/>
  <c r="I78" i="1"/>
  <c r="S74" i="1"/>
  <c r="T74" i="1"/>
  <c r="AB74" i="1"/>
  <c r="Q74" i="1"/>
  <c r="O74" i="1"/>
  <c r="U74" i="1"/>
  <c r="M74" i="1"/>
  <c r="K74" i="1"/>
  <c r="I74" i="1"/>
  <c r="G74" i="1"/>
  <c r="T73" i="1"/>
  <c r="E74" i="1"/>
  <c r="C55" i="1"/>
  <c r="W52" i="1"/>
  <c r="G48" i="1"/>
  <c r="G47" i="1"/>
  <c r="O47" i="1"/>
  <c r="Z33" i="1"/>
  <c r="W28" i="1"/>
  <c r="Q54" i="1"/>
  <c r="O54" i="1"/>
  <c r="M54" i="1"/>
  <c r="K54" i="1"/>
  <c r="I54" i="1"/>
  <c r="G54" i="1"/>
  <c r="E54" i="1"/>
  <c r="AC52" i="1"/>
  <c r="AA52" i="1"/>
  <c r="Z54" i="1"/>
  <c r="AD54" i="1" s="1"/>
  <c r="Z53" i="1"/>
  <c r="Z50" i="1"/>
  <c r="X52" i="1"/>
  <c r="U54" i="1"/>
  <c r="T54" i="1"/>
  <c r="S54" i="1"/>
  <c r="S53" i="1"/>
  <c r="R52" i="1"/>
  <c r="P52" i="1"/>
  <c r="L52" i="1"/>
  <c r="N52" i="1"/>
  <c r="J52" i="1"/>
  <c r="D52" i="1"/>
  <c r="Z48" i="1"/>
  <c r="AD48" i="1" s="1"/>
  <c r="U48" i="1"/>
  <c r="T48" i="1"/>
  <c r="Q48" i="1"/>
  <c r="E48" i="1"/>
  <c r="E47" i="1"/>
  <c r="Q47" i="1"/>
  <c r="T47" i="1"/>
  <c r="U47" i="1"/>
  <c r="Z47" i="1"/>
  <c r="AD47" i="1" s="1"/>
  <c r="E49" i="1"/>
  <c r="G49" i="1"/>
  <c r="I49" i="1"/>
  <c r="K49" i="1"/>
  <c r="M49" i="1"/>
  <c r="O49" i="1"/>
  <c r="Q49" i="1"/>
  <c r="S49" i="1"/>
  <c r="T49" i="1"/>
  <c r="U49" i="1"/>
  <c r="C28" i="1"/>
  <c r="M24" i="1"/>
  <c r="G19" i="1"/>
  <c r="T16" i="1"/>
  <c r="T91" i="1"/>
  <c r="T96" i="1"/>
  <c r="T93" i="1"/>
  <c r="T94" i="1"/>
  <c r="U91" i="1"/>
  <c r="U96" i="1"/>
  <c r="V96" i="1" s="1"/>
  <c r="U93" i="1"/>
  <c r="U94" i="1"/>
  <c r="T62" i="1"/>
  <c r="T63" i="1"/>
  <c r="T64" i="1"/>
  <c r="T65" i="1"/>
  <c r="T66" i="1"/>
  <c r="T67" i="1"/>
  <c r="T68" i="1"/>
  <c r="T69" i="1"/>
  <c r="T70" i="1"/>
  <c r="T71" i="1"/>
  <c r="T72" i="1"/>
  <c r="T75" i="1"/>
  <c r="T76" i="1"/>
  <c r="T77" i="1"/>
  <c r="T78" i="1"/>
  <c r="T79" i="1"/>
  <c r="T80" i="1"/>
  <c r="T81" i="1"/>
  <c r="J83" i="1"/>
  <c r="T53" i="1"/>
  <c r="X83" i="1"/>
  <c r="X61" i="1"/>
  <c r="X55" i="1"/>
  <c r="X34" i="1"/>
  <c r="X28" i="1"/>
  <c r="X8" i="1"/>
  <c r="X13" i="1"/>
  <c r="AB9" i="1"/>
  <c r="AD9" i="1"/>
  <c r="AB7" i="1"/>
  <c r="X4" i="1"/>
  <c r="W4" i="1"/>
  <c r="P4" i="1"/>
  <c r="N4" i="1"/>
  <c r="L4" i="1"/>
  <c r="J4" i="1"/>
  <c r="H4" i="1"/>
  <c r="F4" i="1"/>
  <c r="D4" i="1"/>
  <c r="V93" i="1" l="1"/>
  <c r="T61" i="1"/>
  <c r="U4" i="1"/>
  <c r="T4" i="1"/>
  <c r="V74" i="1"/>
  <c r="AD74" i="1"/>
  <c r="V48" i="1"/>
  <c r="S4" i="1"/>
  <c r="T52" i="1"/>
  <c r="V54" i="1"/>
  <c r="Z52" i="1"/>
  <c r="AD52" i="1" s="1"/>
  <c r="AB54" i="1"/>
  <c r="AB53" i="1"/>
  <c r="V49" i="1"/>
  <c r="AB47" i="1"/>
  <c r="AB48" i="1"/>
  <c r="D28" i="1"/>
  <c r="E28" i="1" s="1"/>
  <c r="F13" i="1" l="1"/>
  <c r="AD7" i="1"/>
  <c r="AD6" i="1"/>
  <c r="AB6" i="1"/>
  <c r="AD5" i="1"/>
  <c r="AB5" i="1"/>
  <c r="S7" i="1"/>
  <c r="Q7" i="1"/>
  <c r="O7" i="1"/>
  <c r="M7" i="1"/>
  <c r="K7" i="1"/>
  <c r="I7" i="1"/>
  <c r="G7" i="1"/>
  <c r="S6" i="1"/>
  <c r="Q6" i="1"/>
  <c r="O6" i="1"/>
  <c r="M6" i="1"/>
  <c r="K6" i="1"/>
  <c r="I6" i="1"/>
  <c r="G6" i="1"/>
  <c r="G5" i="1"/>
  <c r="I5" i="1"/>
  <c r="K5" i="1"/>
  <c r="M5" i="1"/>
  <c r="O5" i="1"/>
  <c r="Q5" i="1"/>
  <c r="Q4" i="1"/>
  <c r="O4" i="1"/>
  <c r="M4" i="1"/>
  <c r="K4" i="1"/>
  <c r="I4" i="1"/>
  <c r="G4" i="1"/>
  <c r="E4" i="1"/>
  <c r="E94" i="1"/>
  <c r="E93" i="1"/>
  <c r="E91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3" i="1"/>
  <c r="E50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9" i="1"/>
  <c r="E7" i="1"/>
  <c r="E6" i="1"/>
  <c r="E5" i="1"/>
  <c r="AA92" i="1" l="1"/>
  <c r="Z94" i="1" l="1"/>
  <c r="Q93" i="1"/>
  <c r="M93" i="1"/>
  <c r="K93" i="1"/>
  <c r="AC92" i="1"/>
  <c r="T92" i="1"/>
  <c r="R92" i="1"/>
  <c r="P92" i="1"/>
  <c r="N92" i="1"/>
  <c r="L92" i="1"/>
  <c r="J92" i="1"/>
  <c r="H92" i="1"/>
  <c r="F92" i="1"/>
  <c r="D92" i="1"/>
  <c r="C92" i="1"/>
  <c r="Z92" i="1" l="1"/>
  <c r="AB92" i="1" s="1"/>
  <c r="G92" i="1"/>
  <c r="O92" i="1"/>
  <c r="I92" i="1"/>
  <c r="E92" i="1"/>
  <c r="U92" i="1"/>
  <c r="V92" i="1" s="1"/>
  <c r="K92" i="1"/>
  <c r="S92" i="1"/>
  <c r="Q92" i="1"/>
  <c r="M92" i="1"/>
  <c r="AB93" i="1"/>
  <c r="AD93" i="1"/>
  <c r="AD96" i="1"/>
  <c r="U95" i="1"/>
  <c r="Q96" i="1"/>
  <c r="O96" i="1"/>
  <c r="M96" i="1"/>
  <c r="AC95" i="1"/>
  <c r="AA95" i="1"/>
  <c r="X95" i="1"/>
  <c r="W95" i="1"/>
  <c r="R95" i="1"/>
  <c r="P95" i="1"/>
  <c r="N95" i="1"/>
  <c r="L95" i="1"/>
  <c r="J95" i="1"/>
  <c r="H95" i="1"/>
  <c r="F95" i="1"/>
  <c r="D95" i="1"/>
  <c r="C95" i="1"/>
  <c r="AD92" i="1" l="1"/>
  <c r="E95" i="1"/>
  <c r="T95" i="1"/>
  <c r="Z95" i="1"/>
  <c r="AB95" i="1" s="1"/>
  <c r="S95" i="1"/>
  <c r="M95" i="1"/>
  <c r="I95" i="1"/>
  <c r="Q95" i="1"/>
  <c r="G95" i="1"/>
  <c r="K95" i="1"/>
  <c r="O95" i="1"/>
  <c r="Q91" i="1"/>
  <c r="M91" i="1"/>
  <c r="K91" i="1"/>
  <c r="I91" i="1"/>
  <c r="G91" i="1"/>
  <c r="AC90" i="1"/>
  <c r="AA90" i="1"/>
  <c r="X90" i="1"/>
  <c r="X97" i="1" s="1"/>
  <c r="W90" i="1"/>
  <c r="R90" i="1"/>
  <c r="P90" i="1"/>
  <c r="L90" i="1"/>
  <c r="J90" i="1"/>
  <c r="H90" i="1"/>
  <c r="F90" i="1"/>
  <c r="D90" i="1"/>
  <c r="C90" i="1"/>
  <c r="E90" i="1" l="1"/>
  <c r="AD95" i="1"/>
  <c r="G90" i="1"/>
  <c r="Q90" i="1"/>
  <c r="I90" i="1"/>
  <c r="S90" i="1"/>
  <c r="K90" i="1"/>
  <c r="T90" i="1"/>
  <c r="M90" i="1"/>
  <c r="U90" i="1"/>
  <c r="Z91" i="1"/>
  <c r="N90" i="1"/>
  <c r="O90" i="1" s="1"/>
  <c r="O91" i="1"/>
  <c r="V91" i="1" l="1"/>
  <c r="V90" i="1"/>
  <c r="AD91" i="1"/>
  <c r="AB91" i="1"/>
  <c r="Z90" i="1"/>
  <c r="Z89" i="1"/>
  <c r="AD89" i="1" s="1"/>
  <c r="U89" i="1"/>
  <c r="T89" i="1"/>
  <c r="S89" i="1"/>
  <c r="Q89" i="1"/>
  <c r="O89" i="1"/>
  <c r="M89" i="1"/>
  <c r="K89" i="1"/>
  <c r="I89" i="1"/>
  <c r="G89" i="1"/>
  <c r="Z88" i="1"/>
  <c r="AB88" i="1" s="1"/>
  <c r="U88" i="1"/>
  <c r="T88" i="1"/>
  <c r="S88" i="1"/>
  <c r="Q88" i="1"/>
  <c r="O88" i="1"/>
  <c r="M88" i="1"/>
  <c r="K88" i="1"/>
  <c r="I88" i="1"/>
  <c r="G88" i="1"/>
  <c r="Z87" i="1"/>
  <c r="AD87" i="1" s="1"/>
  <c r="U87" i="1"/>
  <c r="T87" i="1"/>
  <c r="S87" i="1"/>
  <c r="Q87" i="1"/>
  <c r="O87" i="1"/>
  <c r="M87" i="1"/>
  <c r="K87" i="1"/>
  <c r="I87" i="1"/>
  <c r="G87" i="1"/>
  <c r="Z86" i="1"/>
  <c r="AB86" i="1" s="1"/>
  <c r="U86" i="1"/>
  <c r="T86" i="1"/>
  <c r="S86" i="1"/>
  <c r="Q86" i="1"/>
  <c r="O86" i="1"/>
  <c r="M86" i="1"/>
  <c r="K86" i="1"/>
  <c r="I86" i="1"/>
  <c r="G86" i="1"/>
  <c r="Z85" i="1"/>
  <c r="AD85" i="1" s="1"/>
  <c r="U85" i="1"/>
  <c r="T85" i="1"/>
  <c r="S85" i="1"/>
  <c r="Q85" i="1"/>
  <c r="O85" i="1"/>
  <c r="M85" i="1"/>
  <c r="K85" i="1"/>
  <c r="I85" i="1"/>
  <c r="G85" i="1"/>
  <c r="Z84" i="1"/>
  <c r="U84" i="1"/>
  <c r="T84" i="1"/>
  <c r="S84" i="1"/>
  <c r="Q84" i="1"/>
  <c r="O84" i="1"/>
  <c r="M84" i="1"/>
  <c r="K84" i="1"/>
  <c r="I84" i="1"/>
  <c r="G84" i="1"/>
  <c r="AC83" i="1"/>
  <c r="AA83" i="1"/>
  <c r="W83" i="1"/>
  <c r="R83" i="1"/>
  <c r="P83" i="1"/>
  <c r="N83" i="1"/>
  <c r="L83" i="1"/>
  <c r="H83" i="1"/>
  <c r="D83" i="1"/>
  <c r="D97" i="1" s="1"/>
  <c r="C83" i="1"/>
  <c r="C97" i="1" s="1"/>
  <c r="E97" i="1" l="1"/>
  <c r="V87" i="1"/>
  <c r="T83" i="1"/>
  <c r="V89" i="1"/>
  <c r="U83" i="1"/>
  <c r="V88" i="1"/>
  <c r="AD86" i="1"/>
  <c r="S83" i="1"/>
  <c r="E83" i="1"/>
  <c r="AD88" i="1"/>
  <c r="V85" i="1"/>
  <c r="V86" i="1"/>
  <c r="M83" i="1"/>
  <c r="Z83" i="1"/>
  <c r="AB83" i="1" s="1"/>
  <c r="I83" i="1"/>
  <c r="Q83" i="1"/>
  <c r="AB84" i="1"/>
  <c r="V84" i="1"/>
  <c r="AD84" i="1"/>
  <c r="AB90" i="1"/>
  <c r="AD90" i="1"/>
  <c r="AB85" i="1"/>
  <c r="AB87" i="1"/>
  <c r="AB89" i="1"/>
  <c r="G83" i="1"/>
  <c r="K83" i="1"/>
  <c r="O83" i="1"/>
  <c r="Z82" i="1"/>
  <c r="U82" i="1"/>
  <c r="U100" i="1" s="1"/>
  <c r="S82" i="1"/>
  <c r="Q82" i="1"/>
  <c r="O82" i="1"/>
  <c r="M82" i="1"/>
  <c r="K82" i="1"/>
  <c r="I82" i="1"/>
  <c r="G82" i="1"/>
  <c r="Z81" i="1"/>
  <c r="AD81" i="1" s="1"/>
  <c r="U81" i="1"/>
  <c r="S81" i="1"/>
  <c r="Q81" i="1"/>
  <c r="O81" i="1"/>
  <c r="M81" i="1"/>
  <c r="K81" i="1"/>
  <c r="I81" i="1"/>
  <c r="G81" i="1"/>
  <c r="Z80" i="1"/>
  <c r="AD80" i="1" s="1"/>
  <c r="U80" i="1"/>
  <c r="V80" i="1" s="1"/>
  <c r="S80" i="1"/>
  <c r="Q80" i="1"/>
  <c r="O80" i="1"/>
  <c r="M80" i="1"/>
  <c r="K80" i="1"/>
  <c r="I80" i="1"/>
  <c r="G80" i="1"/>
  <c r="Z79" i="1"/>
  <c r="AD79" i="1" s="1"/>
  <c r="U79" i="1"/>
  <c r="S79" i="1"/>
  <c r="O79" i="1"/>
  <c r="M79" i="1"/>
  <c r="K79" i="1"/>
  <c r="I79" i="1"/>
  <c r="G79" i="1"/>
  <c r="Z78" i="1"/>
  <c r="AD78" i="1" s="1"/>
  <c r="U78" i="1"/>
  <c r="S78" i="1"/>
  <c r="Q78" i="1"/>
  <c r="M78" i="1"/>
  <c r="K78" i="1"/>
  <c r="G78" i="1"/>
  <c r="Z77" i="1"/>
  <c r="AD77" i="1" s="1"/>
  <c r="U77" i="1"/>
  <c r="S77" i="1"/>
  <c r="Q77" i="1"/>
  <c r="O77" i="1"/>
  <c r="M77" i="1"/>
  <c r="K77" i="1"/>
  <c r="I77" i="1"/>
  <c r="G77" i="1"/>
  <c r="U76" i="1"/>
  <c r="AB75" i="1"/>
  <c r="U75" i="1"/>
  <c r="S75" i="1"/>
  <c r="Q75" i="1"/>
  <c r="O75" i="1"/>
  <c r="M75" i="1"/>
  <c r="K75" i="1"/>
  <c r="I75" i="1"/>
  <c r="G75" i="1"/>
  <c r="AB73" i="1"/>
  <c r="U73" i="1"/>
  <c r="S73" i="1"/>
  <c r="Q73" i="1"/>
  <c r="O73" i="1"/>
  <c r="M73" i="1"/>
  <c r="K73" i="1"/>
  <c r="I73" i="1"/>
  <c r="G73" i="1"/>
  <c r="Z72" i="1"/>
  <c r="AB72" i="1" s="1"/>
  <c r="U72" i="1"/>
  <c r="S72" i="1"/>
  <c r="Q72" i="1"/>
  <c r="O72" i="1"/>
  <c r="K72" i="1"/>
  <c r="I72" i="1"/>
  <c r="G72" i="1"/>
  <c r="AB71" i="1"/>
  <c r="U71" i="1"/>
  <c r="S71" i="1"/>
  <c r="Q71" i="1"/>
  <c r="O71" i="1"/>
  <c r="M71" i="1"/>
  <c r="K71" i="1"/>
  <c r="I71" i="1"/>
  <c r="G71" i="1"/>
  <c r="Z70" i="1"/>
  <c r="AB70" i="1" s="1"/>
  <c r="U70" i="1"/>
  <c r="S70" i="1"/>
  <c r="Q70" i="1"/>
  <c r="O70" i="1"/>
  <c r="M70" i="1"/>
  <c r="K70" i="1"/>
  <c r="I70" i="1"/>
  <c r="G70" i="1"/>
  <c r="Z69" i="1"/>
  <c r="AB69" i="1" s="1"/>
  <c r="U69" i="1"/>
  <c r="S69" i="1"/>
  <c r="Q69" i="1"/>
  <c r="O69" i="1"/>
  <c r="M69" i="1"/>
  <c r="K69" i="1"/>
  <c r="I69" i="1"/>
  <c r="G69" i="1"/>
  <c r="Z68" i="1"/>
  <c r="AB68" i="1" s="1"/>
  <c r="U68" i="1"/>
  <c r="S68" i="1"/>
  <c r="Q68" i="1"/>
  <c r="O68" i="1"/>
  <c r="M68" i="1"/>
  <c r="K68" i="1"/>
  <c r="I68" i="1"/>
  <c r="G68" i="1"/>
  <c r="Z67" i="1"/>
  <c r="AD67" i="1" s="1"/>
  <c r="U67" i="1"/>
  <c r="V67" i="1" s="1"/>
  <c r="S67" i="1"/>
  <c r="Q67" i="1"/>
  <c r="O67" i="1"/>
  <c r="M67" i="1"/>
  <c r="K67" i="1"/>
  <c r="I67" i="1"/>
  <c r="G67" i="1"/>
  <c r="Z66" i="1"/>
  <c r="AB66" i="1" s="1"/>
  <c r="U66" i="1"/>
  <c r="S66" i="1"/>
  <c r="Q66" i="1"/>
  <c r="O66" i="1"/>
  <c r="M66" i="1"/>
  <c r="K66" i="1"/>
  <c r="I66" i="1"/>
  <c r="G66" i="1"/>
  <c r="Z65" i="1"/>
  <c r="AB65" i="1" s="1"/>
  <c r="U65" i="1"/>
  <c r="V65" i="1" s="1"/>
  <c r="S65" i="1"/>
  <c r="Q65" i="1"/>
  <c r="O65" i="1"/>
  <c r="M65" i="1"/>
  <c r="K65" i="1"/>
  <c r="I65" i="1"/>
  <c r="G65" i="1"/>
  <c r="Z64" i="1"/>
  <c r="AB64" i="1" s="1"/>
  <c r="U64" i="1"/>
  <c r="S64" i="1"/>
  <c r="Q64" i="1"/>
  <c r="O64" i="1"/>
  <c r="M64" i="1"/>
  <c r="K64" i="1"/>
  <c r="I64" i="1"/>
  <c r="G64" i="1"/>
  <c r="Z63" i="1"/>
  <c r="AB63" i="1" s="1"/>
  <c r="U63" i="1"/>
  <c r="S63" i="1"/>
  <c r="Q63" i="1"/>
  <c r="O63" i="1"/>
  <c r="M63" i="1"/>
  <c r="K63" i="1"/>
  <c r="I63" i="1"/>
  <c r="G63" i="1"/>
  <c r="Z62" i="1"/>
  <c r="AB62" i="1" s="1"/>
  <c r="U62" i="1"/>
  <c r="S62" i="1"/>
  <c r="Q62" i="1"/>
  <c r="O62" i="1"/>
  <c r="M62" i="1"/>
  <c r="K62" i="1"/>
  <c r="I62" i="1"/>
  <c r="G62" i="1"/>
  <c r="AC61" i="1"/>
  <c r="AA61" i="1"/>
  <c r="R61" i="1"/>
  <c r="P61" i="1"/>
  <c r="N61" i="1"/>
  <c r="L61" i="1"/>
  <c r="J61" i="1"/>
  <c r="H61" i="1"/>
  <c r="F61" i="1"/>
  <c r="AD82" i="1" l="1"/>
  <c r="Z100" i="1"/>
  <c r="V82" i="1"/>
  <c r="V83" i="1"/>
  <c r="E61" i="1"/>
  <c r="Q61" i="1"/>
  <c r="U61" i="1"/>
  <c r="V71" i="1"/>
  <c r="AD64" i="1"/>
  <c r="V63" i="1"/>
  <c r="V68" i="1"/>
  <c r="AB79" i="1"/>
  <c r="V81" i="1"/>
  <c r="M61" i="1"/>
  <c r="AD72" i="1"/>
  <c r="V73" i="1"/>
  <c r="V77" i="1"/>
  <c r="I61" i="1"/>
  <c r="O61" i="1"/>
  <c r="K61" i="1"/>
  <c r="AD62" i="1"/>
  <c r="V66" i="1"/>
  <c r="AD70" i="1"/>
  <c r="V75" i="1"/>
  <c r="AB81" i="1"/>
  <c r="G61" i="1"/>
  <c r="V64" i="1"/>
  <c r="AD68" i="1"/>
  <c r="V72" i="1"/>
  <c r="S61" i="1"/>
  <c r="V62" i="1"/>
  <c r="AD66" i="1"/>
  <c r="V69" i="1"/>
  <c r="V70" i="1"/>
  <c r="AD75" i="1"/>
  <c r="AD83" i="1"/>
  <c r="Z61" i="1"/>
  <c r="AB61" i="1" s="1"/>
  <c r="AB67" i="1"/>
  <c r="AB77" i="1"/>
  <c r="AD63" i="1"/>
  <c r="AD65" i="1"/>
  <c r="AD69" i="1"/>
  <c r="AD71" i="1"/>
  <c r="AD73" i="1"/>
  <c r="AB78" i="1"/>
  <c r="AB80" i="1"/>
  <c r="AB82" i="1"/>
  <c r="AB100" i="1" l="1"/>
  <c r="AD100" i="1"/>
  <c r="V61" i="1"/>
  <c r="AD61" i="1"/>
  <c r="Z60" i="1"/>
  <c r="AD60" i="1" s="1"/>
  <c r="U60" i="1"/>
  <c r="T60" i="1"/>
  <c r="S60" i="1"/>
  <c r="Q60" i="1"/>
  <c r="O60" i="1"/>
  <c r="M60" i="1"/>
  <c r="K60" i="1"/>
  <c r="I60" i="1"/>
  <c r="G60" i="1"/>
  <c r="Z59" i="1"/>
  <c r="AD59" i="1" s="1"/>
  <c r="U59" i="1"/>
  <c r="T59" i="1"/>
  <c r="S59" i="1"/>
  <c r="Q59" i="1"/>
  <c r="O59" i="1"/>
  <c r="M59" i="1"/>
  <c r="K59" i="1"/>
  <c r="I59" i="1"/>
  <c r="G59" i="1"/>
  <c r="Z58" i="1"/>
  <c r="AD58" i="1" s="1"/>
  <c r="U58" i="1"/>
  <c r="T58" i="1"/>
  <c r="S58" i="1"/>
  <c r="Q58" i="1"/>
  <c r="O58" i="1"/>
  <c r="M58" i="1"/>
  <c r="K58" i="1"/>
  <c r="I58" i="1"/>
  <c r="G58" i="1"/>
  <c r="Z57" i="1"/>
  <c r="AD57" i="1" s="1"/>
  <c r="U57" i="1"/>
  <c r="T57" i="1"/>
  <c r="S57" i="1"/>
  <c r="Q57" i="1"/>
  <c r="O57" i="1"/>
  <c r="M57" i="1"/>
  <c r="K57" i="1"/>
  <c r="I57" i="1"/>
  <c r="G57" i="1"/>
  <c r="U56" i="1"/>
  <c r="T56" i="1"/>
  <c r="S56" i="1"/>
  <c r="O56" i="1"/>
  <c r="M56" i="1"/>
  <c r="K56" i="1"/>
  <c r="I56" i="1"/>
  <c r="G56" i="1"/>
  <c r="AC55" i="1"/>
  <c r="AA55" i="1"/>
  <c r="R55" i="1"/>
  <c r="P55" i="1"/>
  <c r="N55" i="1"/>
  <c r="L55" i="1"/>
  <c r="J55" i="1"/>
  <c r="H55" i="1"/>
  <c r="F55" i="1"/>
  <c r="F97" i="1" s="1"/>
  <c r="E55" i="1"/>
  <c r="U55" i="1" l="1"/>
  <c r="T55" i="1"/>
  <c r="K55" i="1"/>
  <c r="S55" i="1"/>
  <c r="I55" i="1"/>
  <c r="V57" i="1"/>
  <c r="V60" i="1"/>
  <c r="V56" i="1"/>
  <c r="V58" i="1"/>
  <c r="G55" i="1"/>
  <c r="O55" i="1"/>
  <c r="AB57" i="1"/>
  <c r="Q55" i="1"/>
  <c r="AB59" i="1"/>
  <c r="M55" i="1"/>
  <c r="V59" i="1"/>
  <c r="AB58" i="1"/>
  <c r="AB60" i="1"/>
  <c r="Z55" i="1"/>
  <c r="AB55" i="1" s="1"/>
  <c r="V55" i="1" l="1"/>
  <c r="AD55" i="1"/>
  <c r="AD53" i="1" l="1"/>
  <c r="U53" i="1"/>
  <c r="U52" i="1" s="1"/>
  <c r="V52" i="1" s="1"/>
  <c r="Q53" i="1"/>
  <c r="O53" i="1"/>
  <c r="M53" i="1"/>
  <c r="K53" i="1"/>
  <c r="I53" i="1"/>
  <c r="G53" i="1"/>
  <c r="U50" i="1"/>
  <c r="T50" i="1"/>
  <c r="S50" i="1"/>
  <c r="Q50" i="1"/>
  <c r="O50" i="1"/>
  <c r="M50" i="1"/>
  <c r="K50" i="1"/>
  <c r="I50" i="1"/>
  <c r="G50" i="1"/>
  <c r="Z46" i="1"/>
  <c r="U46" i="1"/>
  <c r="T46" i="1"/>
  <c r="S46" i="1"/>
  <c r="Q46" i="1"/>
  <c r="O46" i="1"/>
  <c r="M46" i="1"/>
  <c r="K46" i="1"/>
  <c r="I46" i="1"/>
  <c r="G46" i="1"/>
  <c r="Z45" i="1"/>
  <c r="AD45" i="1" s="1"/>
  <c r="U45" i="1"/>
  <c r="T45" i="1"/>
  <c r="V45" i="1" s="1"/>
  <c r="S45" i="1"/>
  <c r="Q45" i="1"/>
  <c r="O45" i="1"/>
  <c r="M45" i="1"/>
  <c r="K45" i="1"/>
  <c r="I45" i="1"/>
  <c r="G45" i="1"/>
  <c r="Z44" i="1"/>
  <c r="AB44" i="1" s="1"/>
  <c r="U44" i="1"/>
  <c r="T44" i="1"/>
  <c r="S44" i="1"/>
  <c r="Q44" i="1"/>
  <c r="O44" i="1"/>
  <c r="M44" i="1"/>
  <c r="K44" i="1"/>
  <c r="I44" i="1"/>
  <c r="G44" i="1"/>
  <c r="Z43" i="1"/>
  <c r="AD43" i="1" s="1"/>
  <c r="U43" i="1"/>
  <c r="T43" i="1"/>
  <c r="S43" i="1"/>
  <c r="Q43" i="1"/>
  <c r="O43" i="1"/>
  <c r="M43" i="1"/>
  <c r="K43" i="1"/>
  <c r="I43" i="1"/>
  <c r="G43" i="1"/>
  <c r="Z42" i="1"/>
  <c r="AD42" i="1" s="1"/>
  <c r="U42" i="1"/>
  <c r="T42" i="1"/>
  <c r="S42" i="1"/>
  <c r="Q42" i="1"/>
  <c r="O42" i="1"/>
  <c r="M42" i="1"/>
  <c r="K42" i="1"/>
  <c r="I42" i="1"/>
  <c r="G42" i="1"/>
  <c r="Z41" i="1"/>
  <c r="AD41" i="1" s="1"/>
  <c r="U41" i="1"/>
  <c r="T41" i="1"/>
  <c r="S41" i="1"/>
  <c r="Q41" i="1"/>
  <c r="O41" i="1"/>
  <c r="M41" i="1"/>
  <c r="K41" i="1"/>
  <c r="I41" i="1"/>
  <c r="G41" i="1"/>
  <c r="Z40" i="1"/>
  <c r="AD40" i="1" s="1"/>
  <c r="U40" i="1"/>
  <c r="T40" i="1"/>
  <c r="S40" i="1"/>
  <c r="Q40" i="1"/>
  <c r="O40" i="1"/>
  <c r="M40" i="1"/>
  <c r="K40" i="1"/>
  <c r="I40" i="1"/>
  <c r="G40" i="1"/>
  <c r="Z39" i="1"/>
  <c r="AD39" i="1" s="1"/>
  <c r="U39" i="1"/>
  <c r="T39" i="1"/>
  <c r="S39" i="1"/>
  <c r="Q39" i="1"/>
  <c r="O39" i="1"/>
  <c r="M39" i="1"/>
  <c r="K39" i="1"/>
  <c r="I39" i="1"/>
  <c r="G39" i="1"/>
  <c r="Z38" i="1"/>
  <c r="AD38" i="1" s="1"/>
  <c r="U38" i="1"/>
  <c r="T38" i="1"/>
  <c r="S38" i="1"/>
  <c r="Q38" i="1"/>
  <c r="O38" i="1"/>
  <c r="M38" i="1"/>
  <c r="K38" i="1"/>
  <c r="I38" i="1"/>
  <c r="G38" i="1"/>
  <c r="Z37" i="1"/>
  <c r="AB37" i="1" s="1"/>
  <c r="U37" i="1"/>
  <c r="T37" i="1"/>
  <c r="S37" i="1"/>
  <c r="Q37" i="1"/>
  <c r="O37" i="1"/>
  <c r="M37" i="1"/>
  <c r="K37" i="1"/>
  <c r="I37" i="1"/>
  <c r="G37" i="1"/>
  <c r="Z36" i="1"/>
  <c r="AD36" i="1" s="1"/>
  <c r="U36" i="1"/>
  <c r="T36" i="1"/>
  <c r="S36" i="1"/>
  <c r="Q36" i="1"/>
  <c r="O36" i="1"/>
  <c r="M36" i="1"/>
  <c r="K36" i="1"/>
  <c r="I36" i="1"/>
  <c r="G36" i="1"/>
  <c r="Z35" i="1"/>
  <c r="U35" i="1"/>
  <c r="T35" i="1"/>
  <c r="S35" i="1"/>
  <c r="Q35" i="1"/>
  <c r="O35" i="1"/>
  <c r="M35" i="1"/>
  <c r="K35" i="1"/>
  <c r="I35" i="1"/>
  <c r="G35" i="1"/>
  <c r="W34" i="1"/>
  <c r="AD35" i="1" l="1"/>
  <c r="Z34" i="1"/>
  <c r="AD46" i="1"/>
  <c r="Z99" i="1"/>
  <c r="U34" i="1"/>
  <c r="T34" i="1"/>
  <c r="V44" i="1"/>
  <c r="AD50" i="1"/>
  <c r="AB50" i="1"/>
  <c r="E52" i="1"/>
  <c r="M52" i="1"/>
  <c r="V37" i="1"/>
  <c r="V40" i="1"/>
  <c r="V36" i="1"/>
  <c r="V38" i="1"/>
  <c r="V43" i="1"/>
  <c r="V50" i="1"/>
  <c r="S52" i="1"/>
  <c r="AD37" i="1"/>
  <c r="V41" i="1"/>
  <c r="AD44" i="1"/>
  <c r="S34" i="1"/>
  <c r="E34" i="1"/>
  <c r="AB39" i="1"/>
  <c r="I52" i="1"/>
  <c r="V39" i="1"/>
  <c r="Q52" i="1"/>
  <c r="M34" i="1"/>
  <c r="AB40" i="1"/>
  <c r="O52" i="1"/>
  <c r="I34" i="1"/>
  <c r="Q34" i="1"/>
  <c r="AB35" i="1"/>
  <c r="AB42" i="1"/>
  <c r="K52" i="1"/>
  <c r="V53" i="1"/>
  <c r="V35" i="1"/>
  <c r="V42" i="1"/>
  <c r="G52" i="1"/>
  <c r="AB52" i="1"/>
  <c r="AB46" i="1"/>
  <c r="AB34" i="1"/>
  <c r="AB36" i="1"/>
  <c r="AB38" i="1"/>
  <c r="AB41" i="1"/>
  <c r="AB43" i="1"/>
  <c r="AB45" i="1"/>
  <c r="G34" i="1"/>
  <c r="K34" i="1"/>
  <c r="O34" i="1"/>
  <c r="AB99" i="1" l="1"/>
  <c r="AD99" i="1"/>
  <c r="V34" i="1"/>
  <c r="AD34" i="1"/>
  <c r="AD33" i="1" l="1"/>
  <c r="U33" i="1"/>
  <c r="U99" i="1" s="1"/>
  <c r="T33" i="1"/>
  <c r="S33" i="1"/>
  <c r="Q33" i="1"/>
  <c r="O33" i="1"/>
  <c r="M33" i="1"/>
  <c r="K33" i="1"/>
  <c r="I33" i="1"/>
  <c r="G33" i="1"/>
  <c r="Z32" i="1"/>
  <c r="AB32" i="1" s="1"/>
  <c r="U32" i="1"/>
  <c r="T32" i="1"/>
  <c r="S32" i="1"/>
  <c r="Q32" i="1"/>
  <c r="O32" i="1"/>
  <c r="M32" i="1"/>
  <c r="K32" i="1"/>
  <c r="I32" i="1"/>
  <c r="G32" i="1"/>
  <c r="Z31" i="1"/>
  <c r="AB31" i="1" s="1"/>
  <c r="U31" i="1"/>
  <c r="T31" i="1"/>
  <c r="S31" i="1"/>
  <c r="Q31" i="1"/>
  <c r="O31" i="1"/>
  <c r="M31" i="1"/>
  <c r="K31" i="1"/>
  <c r="I31" i="1"/>
  <c r="G31" i="1"/>
  <c r="Z30" i="1"/>
  <c r="AD30" i="1" s="1"/>
  <c r="U30" i="1"/>
  <c r="T30" i="1"/>
  <c r="S30" i="1"/>
  <c r="Q30" i="1"/>
  <c r="O30" i="1"/>
  <c r="M30" i="1"/>
  <c r="K30" i="1"/>
  <c r="I30" i="1"/>
  <c r="G30" i="1"/>
  <c r="Z29" i="1"/>
  <c r="U29" i="1"/>
  <c r="T29" i="1"/>
  <c r="S29" i="1"/>
  <c r="Q29" i="1"/>
  <c r="O29" i="1"/>
  <c r="M29" i="1"/>
  <c r="K29" i="1"/>
  <c r="I29" i="1"/>
  <c r="G29" i="1"/>
  <c r="AC28" i="1"/>
  <c r="AA28" i="1"/>
  <c r="R28" i="1"/>
  <c r="S28" i="1" s="1"/>
  <c r="P28" i="1"/>
  <c r="Q28" i="1" s="1"/>
  <c r="N28" i="1"/>
  <c r="O28" i="1" s="1"/>
  <c r="L28" i="1"/>
  <c r="M28" i="1" s="1"/>
  <c r="J28" i="1"/>
  <c r="K28" i="1" s="1"/>
  <c r="H28" i="1"/>
  <c r="I28" i="1" s="1"/>
  <c r="G28" i="1"/>
  <c r="AB29" i="1" l="1"/>
  <c r="Z28" i="1"/>
  <c r="AD31" i="1"/>
  <c r="V33" i="1"/>
  <c r="U28" i="1"/>
  <c r="V32" i="1"/>
  <c r="AD29" i="1"/>
  <c r="V30" i="1"/>
  <c r="V31" i="1"/>
  <c r="AD28" i="1"/>
  <c r="AB30" i="1"/>
  <c r="T28" i="1"/>
  <c r="AD32" i="1"/>
  <c r="V29" i="1"/>
  <c r="AB33" i="1"/>
  <c r="T27" i="1"/>
  <c r="T100" i="1" s="1"/>
  <c r="V100" i="1" s="1"/>
  <c r="T26" i="1"/>
  <c r="T99" i="1" s="1"/>
  <c r="V99" i="1" s="1"/>
  <c r="Z25" i="1"/>
  <c r="AD25" i="1" s="1"/>
  <c r="U25" i="1"/>
  <c r="T25" i="1"/>
  <c r="S25" i="1"/>
  <c r="Q25" i="1"/>
  <c r="O25" i="1"/>
  <c r="M25" i="1"/>
  <c r="K25" i="1"/>
  <c r="I25" i="1"/>
  <c r="G25" i="1"/>
  <c r="Z24" i="1"/>
  <c r="AD24" i="1" s="1"/>
  <c r="U24" i="1"/>
  <c r="T24" i="1"/>
  <c r="S24" i="1"/>
  <c r="Q24" i="1"/>
  <c r="O24" i="1"/>
  <c r="K24" i="1"/>
  <c r="I24" i="1"/>
  <c r="G24" i="1"/>
  <c r="Z23" i="1"/>
  <c r="AB23" i="1" s="1"/>
  <c r="U23" i="1"/>
  <c r="T23" i="1"/>
  <c r="S23" i="1"/>
  <c r="Q23" i="1"/>
  <c r="O23" i="1"/>
  <c r="M23" i="1"/>
  <c r="K23" i="1"/>
  <c r="I23" i="1"/>
  <c r="G23" i="1"/>
  <c r="Z22" i="1"/>
  <c r="AD22" i="1" s="1"/>
  <c r="U22" i="1"/>
  <c r="T22" i="1"/>
  <c r="S22" i="1"/>
  <c r="Q22" i="1"/>
  <c r="O22" i="1"/>
  <c r="M22" i="1"/>
  <c r="K22" i="1"/>
  <c r="I22" i="1"/>
  <c r="G22" i="1"/>
  <c r="Z21" i="1"/>
  <c r="AB21" i="1" s="1"/>
  <c r="U21" i="1"/>
  <c r="T21" i="1"/>
  <c r="S21" i="1"/>
  <c r="Q21" i="1"/>
  <c r="O21" i="1"/>
  <c r="M21" i="1"/>
  <c r="K21" i="1"/>
  <c r="I21" i="1"/>
  <c r="G21" i="1"/>
  <c r="Z20" i="1"/>
  <c r="AD20" i="1" s="1"/>
  <c r="U20" i="1"/>
  <c r="T20" i="1"/>
  <c r="S20" i="1"/>
  <c r="Q20" i="1"/>
  <c r="O20" i="1"/>
  <c r="M20" i="1"/>
  <c r="K20" i="1"/>
  <c r="I20" i="1"/>
  <c r="G20" i="1"/>
  <c r="Z19" i="1"/>
  <c r="AB19" i="1" s="1"/>
  <c r="U19" i="1"/>
  <c r="T19" i="1"/>
  <c r="S19" i="1"/>
  <c r="Q19" i="1"/>
  <c r="O19" i="1"/>
  <c r="M19" i="1"/>
  <c r="K19" i="1"/>
  <c r="I19" i="1"/>
  <c r="Z18" i="1"/>
  <c r="AD18" i="1" s="1"/>
  <c r="U18" i="1"/>
  <c r="T18" i="1"/>
  <c r="S18" i="1"/>
  <c r="Q18" i="1"/>
  <c r="O18" i="1"/>
  <c r="M18" i="1"/>
  <c r="K18" i="1"/>
  <c r="I18" i="1"/>
  <c r="G18" i="1"/>
  <c r="AD17" i="1"/>
  <c r="U17" i="1"/>
  <c r="T17" i="1"/>
  <c r="S17" i="1"/>
  <c r="Q17" i="1"/>
  <c r="O17" i="1"/>
  <c r="M17" i="1"/>
  <c r="K17" i="1"/>
  <c r="I17" i="1"/>
  <c r="G17" i="1"/>
  <c r="Z16" i="1"/>
  <c r="AD16" i="1" s="1"/>
  <c r="U16" i="1"/>
  <c r="S16" i="1"/>
  <c r="Q16" i="1"/>
  <c r="O16" i="1"/>
  <c r="M16" i="1"/>
  <c r="K16" i="1"/>
  <c r="I16" i="1"/>
  <c r="G16" i="1"/>
  <c r="Z15" i="1"/>
  <c r="AB15" i="1" s="1"/>
  <c r="U15" i="1"/>
  <c r="T15" i="1"/>
  <c r="S15" i="1"/>
  <c r="Q15" i="1"/>
  <c r="O15" i="1"/>
  <c r="M15" i="1"/>
  <c r="K15" i="1"/>
  <c r="I15" i="1"/>
  <c r="G15" i="1"/>
  <c r="Z14" i="1"/>
  <c r="U14" i="1"/>
  <c r="T14" i="1"/>
  <c r="S14" i="1"/>
  <c r="Q14" i="1"/>
  <c r="O14" i="1"/>
  <c r="M14" i="1"/>
  <c r="K14" i="1"/>
  <c r="I14" i="1"/>
  <c r="G14" i="1"/>
  <c r="AC13" i="1"/>
  <c r="AA13" i="1"/>
  <c r="R13" i="1"/>
  <c r="R97" i="1" s="1"/>
  <c r="P13" i="1"/>
  <c r="P97" i="1" s="1"/>
  <c r="N13" i="1"/>
  <c r="N97" i="1" s="1"/>
  <c r="L13" i="1"/>
  <c r="L97" i="1" s="1"/>
  <c r="J13" i="1"/>
  <c r="J97" i="1" s="1"/>
  <c r="H13" i="1"/>
  <c r="H97" i="1" s="1"/>
  <c r="AD14" i="1" l="1"/>
  <c r="Z13" i="1"/>
  <c r="T97" i="1"/>
  <c r="U97" i="1"/>
  <c r="U13" i="1"/>
  <c r="M13" i="1"/>
  <c r="E13" i="1"/>
  <c r="I13" i="1"/>
  <c r="V28" i="1"/>
  <c r="AB22" i="1"/>
  <c r="V22" i="1"/>
  <c r="V23" i="1"/>
  <c r="V25" i="1"/>
  <c r="V15" i="1"/>
  <c r="V19" i="1"/>
  <c r="V14" i="1"/>
  <c r="AB14" i="1"/>
  <c r="AB18" i="1"/>
  <c r="V18" i="1"/>
  <c r="K13" i="1"/>
  <c r="Q13" i="1"/>
  <c r="V16" i="1"/>
  <c r="AB20" i="1"/>
  <c r="V21" i="1"/>
  <c r="V24" i="1"/>
  <c r="S13" i="1"/>
  <c r="AB16" i="1"/>
  <c r="V17" i="1"/>
  <c r="V20" i="1"/>
  <c r="O13" i="1"/>
  <c r="G13" i="1"/>
  <c r="AB24" i="1"/>
  <c r="AB25" i="1"/>
  <c r="AB28" i="1"/>
  <c r="AB17" i="1"/>
  <c r="AD15" i="1"/>
  <c r="AD19" i="1"/>
  <c r="AD21" i="1"/>
  <c r="AD23" i="1"/>
  <c r="AB13" i="1"/>
  <c r="T13" i="1"/>
  <c r="V11" i="1" s="1"/>
  <c r="Z9" i="1"/>
  <c r="Z8" i="1" s="1"/>
  <c r="U9" i="1"/>
  <c r="U8" i="1" s="1"/>
  <c r="T9" i="1"/>
  <c r="T8" i="1" s="1"/>
  <c r="S9" i="1"/>
  <c r="Q9" i="1"/>
  <c r="O9" i="1"/>
  <c r="M9" i="1"/>
  <c r="K9" i="1"/>
  <c r="I9" i="1"/>
  <c r="G9" i="1"/>
  <c r="W8" i="1"/>
  <c r="W97" i="1" s="1"/>
  <c r="V13" i="1" l="1"/>
  <c r="V9" i="1"/>
  <c r="V8" i="1"/>
  <c r="Q8" i="1"/>
  <c r="O8" i="1"/>
  <c r="K8" i="1"/>
  <c r="S8" i="1"/>
  <c r="M8" i="1"/>
  <c r="AD13" i="1"/>
  <c r="Z7" i="1"/>
  <c r="U7" i="1"/>
  <c r="T7" i="1"/>
  <c r="Z6" i="1"/>
  <c r="U6" i="1"/>
  <c r="U98" i="1" s="1"/>
  <c r="T6" i="1"/>
  <c r="Z5" i="1"/>
  <c r="T5" i="1"/>
  <c r="T98" i="1" s="1"/>
  <c r="V98" i="1" s="1"/>
  <c r="AC4" i="1"/>
  <c r="AC97" i="1" s="1"/>
  <c r="AA4" i="1"/>
  <c r="AA97" i="1" s="1"/>
  <c r="Z4" i="1" l="1"/>
  <c r="Z97" i="1" s="1"/>
  <c r="Z98" i="1"/>
  <c r="V4" i="1"/>
  <c r="V5" i="1"/>
  <c r="V7" i="1"/>
  <c r="AD8" i="1"/>
  <c r="AB8" i="1"/>
  <c r="V6" i="1"/>
  <c r="I97" i="1"/>
  <c r="M97" i="1"/>
  <c r="K97" i="1"/>
  <c r="G97" i="1"/>
  <c r="S97" i="1"/>
  <c r="O97" i="1"/>
  <c r="Q97" i="1"/>
  <c r="AB98" i="1" l="1"/>
  <c r="AD98" i="1"/>
  <c r="AB97" i="1"/>
  <c r="AD97" i="1"/>
  <c r="AB4" i="1"/>
  <c r="AD4" i="1"/>
  <c r="V97" i="1"/>
</calcChain>
</file>

<file path=xl/sharedStrings.xml><?xml version="1.0" encoding="utf-8"?>
<sst xmlns="http://schemas.openxmlformats.org/spreadsheetml/2006/main" count="178" uniqueCount="125">
  <si>
    <r>
      <t xml:space="preserve">ข้อมูลการได้งานทำของบัณฑิต  </t>
    </r>
    <r>
      <rPr>
        <b/>
        <u/>
        <sz val="20"/>
        <color indexed="30"/>
        <rFont val="TH SarabunPSK"/>
        <family val="2"/>
      </rPr>
      <t>ประจำปีการศึกษา 2565 (ผู้สำเร็จการศึกษาในปีการศึกษา 2564)</t>
    </r>
  </si>
  <si>
    <t>ระดับ</t>
  </si>
  <si>
    <t>จำนวนผู้สำเร็จการศึกษา</t>
  </si>
  <si>
    <t>ผู้ตอบแบบ สอบถาม</t>
  </si>
  <si>
    <t>ร้อยละการตอบแบบสอบ ถาม</t>
  </si>
  <si>
    <t>(1) ไม่มีงานทำก่อนการศึกษา มีงานทำหลังจบการศึกษา</t>
  </si>
  <si>
    <t>(2) ไม่มีงานทำก่อนการศึกษา มีงานทำหลังจบการศึกษาและกำลังศึกษาต่อ</t>
  </si>
  <si>
    <t>(3) ยังไม่ได้มีงานทำ</t>
  </si>
  <si>
    <t>(4) ยังไม่มีงานทำและกำลังศึกษาต่อ</t>
  </si>
  <si>
    <t>(5) มีงานทำก่อนจบการศึกษา อยู่ในสายงานเดิมหลังจบการศึกษา</t>
  </si>
  <si>
    <t>(6) มีงานทำก่อนจบการศึกษา เปลี่ยนสายงานหลังจบการศึกษา</t>
  </si>
  <si>
    <t>(7) มีงานทำก่อนจบการศึกษา อยู่ในสายงานเดิมหลังจบการศึกษา เลื่อนระดับ</t>
  </si>
  <si>
    <t>จำนวนการมีงานทำ 
(คิดเฉพาะ 1,2,6,7 เป็นตัวตั้ง)</t>
  </si>
  <si>
    <t>เงินเดือน</t>
  </si>
  <si>
    <t>จำนวนผู้มีงานทำทั้งหมด (คิดเฉพาะ 1,2,5,6,7)</t>
  </si>
  <si>
    <t>ทำงานตรงสาขา</t>
  </si>
  <si>
    <t>ทำงานไม่ตรงสาขา</t>
  </si>
  <si>
    <t>จำนวน</t>
  </si>
  <si>
    <t>ร้อยละ</t>
  </si>
  <si>
    <t>ตัวตั้ง</t>
  </si>
  <si>
    <t>ตั้งหาร</t>
  </si>
  <si>
    <t>ต่ำสุด</t>
  </si>
  <si>
    <t>สูงสุด</t>
  </si>
  <si>
    <t>เฉลี่ย</t>
  </si>
  <si>
    <t>คณะเทคโนโลยีและการพัฒนาชุมชน</t>
  </si>
  <si>
    <t>วท.บ. เกษตรศาสตร์</t>
  </si>
  <si>
    <t>ป.ตรี</t>
  </si>
  <si>
    <t>วท.บ. สัตวศาสตร์</t>
  </si>
  <si>
    <t xml:space="preserve">วท.บ. เทคโนโลยีการเกษตรและการพัฒนาชุมชน </t>
  </si>
  <si>
    <t>คณะนิติศาสตร์</t>
  </si>
  <si>
    <t>น.บ. นิติศาสตร์</t>
  </si>
  <si>
    <t>น.ม. นิติศาสตร์</t>
  </si>
  <si>
    <t>ป.โท</t>
  </si>
  <si>
    <t>คณะพยาบาลศาสตร์</t>
  </si>
  <si>
    <t>พย.บ.พยาบาลศาสตร์</t>
  </si>
  <si>
    <t>คณะมนุษยศาสตร์และสังคมศาสตร์</t>
  </si>
  <si>
    <t>นศ.บ. นิเทศศาสตร์</t>
  </si>
  <si>
    <t>รป.บ. รัฐประศาสนศาสตร์</t>
  </si>
  <si>
    <t>วท.บ. ภูมิศาสตร์</t>
  </si>
  <si>
    <t xml:space="preserve">ศศ.บ. การจัดการทรัพยากรมนุษย์ </t>
  </si>
  <si>
    <t>ศศ.บ. การบริหารและพัฒนาชุมชน</t>
  </si>
  <si>
    <t>ศศ.บ. ประวัติศาสตร์</t>
  </si>
  <si>
    <t>ศศ.บ. ภาษาจีน</t>
  </si>
  <si>
    <t>ศศ.บ. ภาษาญี่ปุ่น</t>
  </si>
  <si>
    <t>ศศ.บ. ภาษาไทย</t>
  </si>
  <si>
    <t>ศศ.บ. ภาษามลายู</t>
  </si>
  <si>
    <t>ศศ.บ. ภาษาอังกฤษ</t>
  </si>
  <si>
    <t>ศศ.บ. บรรณารักษศาสตร์และสารสนเทศศึกษา</t>
  </si>
  <si>
    <t xml:space="preserve">ศศ.ม. ภาษาไทย </t>
  </si>
  <si>
    <t>ปร.ด. วัฒนธรรมศึกษา</t>
  </si>
  <si>
    <t>ป.เอก</t>
  </si>
  <si>
    <t>คณะวิทยาการสุขภาพและการกีฬา</t>
  </si>
  <si>
    <t xml:space="preserve">พท.บ. การแพทย์แผนไทย </t>
  </si>
  <si>
    <t>วท.บ. วิทยาศาสตร์การกีฬา</t>
  </si>
  <si>
    <t>ส.บ. สาธารณสุขชุมชน</t>
  </si>
  <si>
    <t>วท.บ. อาชีวอนามัยและความปลอดภัย</t>
  </si>
  <si>
    <t>ส.ม. สาธารณสุขศาสตรมหาบัณฑิต</t>
  </si>
  <si>
    <t>คณะวิทยาศาสตร์</t>
  </si>
  <si>
    <t>วท.บ. คณิตศาสตร์</t>
  </si>
  <si>
    <t>วท.บ. เคมี</t>
  </si>
  <si>
    <t>วท.บ. เคมีอุตสาหกรรม</t>
  </si>
  <si>
    <t xml:space="preserve">วท.บ. จุลชีววิทยา </t>
  </si>
  <si>
    <t>วท.บ. ชีววิทยา</t>
  </si>
  <si>
    <t>วท.บ. เทคโนโลยีสารสนเทศ</t>
  </si>
  <si>
    <t>วท.บ. ฟิสิกส์</t>
  </si>
  <si>
    <t>วท.บ. วิทยาการคอมพิวเตอร์</t>
  </si>
  <si>
    <t>วท.บ. วิทยาศาสตร์การประมงและพรัพยากรทางน้ำ</t>
  </si>
  <si>
    <t>วท.บ. วิทยาศาสตร์สิ่งแวดล้อม</t>
  </si>
  <si>
    <t>วท.บ. สถิติ</t>
  </si>
  <si>
    <t>วท.ม. คณิตศาสตร์และคณิตศาสตร์ศึกษา</t>
  </si>
  <si>
    <t>วท.ม. เคมี</t>
  </si>
  <si>
    <t>วท.ม. ชีววิทยา</t>
  </si>
  <si>
    <t>วท.ม. ฟิสิกส์</t>
  </si>
  <si>
    <t>-</t>
  </si>
  <si>
    <t xml:space="preserve">วท.ม. เทคโนโลยีชีวภาพ </t>
  </si>
  <si>
    <t>วท.ม. วิทยาศาสตรศึกษา</t>
  </si>
  <si>
    <t>คณะวิศวกรรมศาสตร์</t>
  </si>
  <si>
    <t>วศ.บ. วิศวกรรมเมคคาทรอนิกส์</t>
  </si>
  <si>
    <t>วศ.บ. วิศวกรรมยางและพอลิเมอร์</t>
  </si>
  <si>
    <t>คณะศิลปกรรมศาสตร์</t>
  </si>
  <si>
    <t>ดศ.บ. ดุริยางคศาสตร์ไทย</t>
  </si>
  <si>
    <t>ดศ.บ. ดุริยางคศาสตร์สากล</t>
  </si>
  <si>
    <t>ศป.บ. ทัศนศิลป์</t>
  </si>
  <si>
    <t>ศป.บ. ศิลปะการแสดง</t>
  </si>
  <si>
    <t>ศป.บ. ศิลปะการออกแบบ</t>
  </si>
  <si>
    <t>คณะศึกษาศาสตร์</t>
  </si>
  <si>
    <t xml:space="preserve">กศ.บ. การวัดและประเมินผลทางการศึกษา </t>
  </si>
  <si>
    <t xml:space="preserve">กศ.บ. การศึกษาปฐมวัย (5 ปี)  </t>
  </si>
  <si>
    <t xml:space="preserve">กศ.บ. คณิตศาสตร์ (5 ปี)  </t>
  </si>
  <si>
    <t xml:space="preserve">กศ.บ. เคมี (5 ปี)  </t>
  </si>
  <si>
    <t xml:space="preserve">กศ.บ. ชีววิทยา (5 ปี)  </t>
  </si>
  <si>
    <t xml:space="preserve">กศ.บ. ฟิสิกส์ (5 ปี)  </t>
  </si>
  <si>
    <t>ศศ.บ. เทคโนโลยีและสื่อสารการศึกษา</t>
  </si>
  <si>
    <t xml:space="preserve">กศ.บ. พลศึกษา (5 ปี)  </t>
  </si>
  <si>
    <t xml:space="preserve">กศ.บ. ภาษาไทย (5 ปี)  </t>
  </si>
  <si>
    <t xml:space="preserve">กศ.บ. ภาษาอังกฤษ (5 ปี)  </t>
  </si>
  <si>
    <t xml:space="preserve">กศ.บ. สังคมศึกษา (5 ปี)   </t>
  </si>
  <si>
    <t xml:space="preserve">กศ.บ. ศิลปะศึกษา (5 ปี)   </t>
  </si>
  <si>
    <t>กศ.ม. การวิจัยและประเมิน</t>
  </si>
  <si>
    <t>กศ.ม. การบริหารการศึกษา</t>
  </si>
  <si>
    <t>กศ.ม. การศึกษาเพื่อพัฒนาทรัพยากรมนุษย์</t>
  </si>
  <si>
    <t>กศ.ม. การสอนวิทยาศาสตร์ คณิตศาสตร์ และคอมพิวเตอร์</t>
  </si>
  <si>
    <t>กศ.ม. เทคโนโลยีและสื่อสารการศึกษา</t>
  </si>
  <si>
    <t>กศ.ม. พลศึกษา</t>
  </si>
  <si>
    <t>กศ.ม. ภาษาไทย</t>
  </si>
  <si>
    <t xml:space="preserve">กศ.ม. หลักสูตรและการสอน </t>
  </si>
  <si>
    <t>กศ.ด. การบริหารการศึกษา</t>
  </si>
  <si>
    <t>คณะเศรษฐศาสตร์และบริหารธุรกิจ</t>
  </si>
  <si>
    <t>บช.บ. การบัญชี</t>
  </si>
  <si>
    <t>บธ.บ. การค้าสมัยใหม่และนวัตกรรมบริการ</t>
  </si>
  <si>
    <t>บธ.บ. การตลาด</t>
  </si>
  <si>
    <t>บธ.บ. การประกอบการและการจัดการ</t>
  </si>
  <si>
    <t>ศ.บ. เศรษฐศาสตร์</t>
  </si>
  <si>
    <t>บธ.ม. การจัดการธุรกิจ</t>
  </si>
  <si>
    <t>คณะอุตสาหกรรมเกษตรและชีวภาพ</t>
  </si>
  <si>
    <t>วท.บ.วิทยาศาสตร์และเทคโนโลยีอาหาร</t>
  </si>
  <si>
    <t>วิทยาลัยการจัดการเพื่อการพัฒนา</t>
  </si>
  <si>
    <t>รป.บ. การบริหารงานตำรวจและกระบวนการยุติธรรม</t>
  </si>
  <si>
    <t>กจ.บ. การจัดการสมัยใหม่</t>
  </si>
  <si>
    <t>วิทยาลัยนานาชาติ</t>
  </si>
  <si>
    <t>ปร.ด. การพัฒนาที่ยั่งยืน</t>
  </si>
  <si>
    <t>ระดับมหาวิทยาลัย</t>
  </si>
  <si>
    <t>ระดับปริญญาตรี</t>
  </si>
  <si>
    <t>ระดับปริญญาโท</t>
  </si>
  <si>
    <t>ระดับปริญญาเอก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</si>
</sst>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##0"/>
    <numFmt numFmtId="188" formatCode="#,##0_ ;\-#,##0\ 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rgb="FF0070C0"/>
      <name val="TH SarabunPSK"/>
      <family val="2"/>
    </font>
    <font>
      <b/>
      <u/>
      <sz val="20"/>
      <color indexed="3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8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top"/>
    </xf>
    <xf numFmtId="2" fontId="6" fillId="3" borderId="6" xfId="1" applyNumberFormat="1" applyFont="1" applyFill="1" applyBorder="1" applyAlignment="1">
      <alignment horizontal="center" vertical="top"/>
    </xf>
    <xf numFmtId="187" fontId="6" fillId="3" borderId="6" xfId="0" applyNumberFormat="1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1" fontId="6" fillId="4" borderId="6" xfId="0" applyNumberFormat="1" applyFont="1" applyFill="1" applyBorder="1" applyAlignment="1">
      <alignment horizontal="center" vertical="top"/>
    </xf>
    <xf numFmtId="188" fontId="6" fillId="3" borderId="6" xfId="1" applyNumberFormat="1" applyFont="1" applyFill="1" applyBorder="1" applyAlignment="1">
      <alignment horizontal="center" vertical="top"/>
    </xf>
    <xf numFmtId="188" fontId="6" fillId="3" borderId="6" xfId="0" applyNumberFormat="1" applyFont="1" applyFill="1" applyBorder="1" applyAlignment="1">
      <alignment horizontal="center" vertical="top"/>
    </xf>
    <xf numFmtId="1" fontId="6" fillId="3" borderId="6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2" fontId="9" fillId="0" borderId="6" xfId="1" applyNumberFormat="1" applyFont="1" applyFill="1" applyBorder="1" applyAlignment="1">
      <alignment horizontal="center" vertical="top"/>
    </xf>
    <xf numFmtId="188" fontId="9" fillId="0" borderId="6" xfId="1" applyNumberFormat="1" applyFont="1" applyFill="1" applyBorder="1" applyAlignment="1">
      <alignment horizontal="center" vertical="top"/>
    </xf>
    <xf numFmtId="187" fontId="9" fillId="0" borderId="6" xfId="2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/>
    </xf>
    <xf numFmtId="1" fontId="9" fillId="0" borderId="6" xfId="2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top"/>
    </xf>
    <xf numFmtId="1" fontId="9" fillId="0" borderId="6" xfId="1" applyNumberFormat="1" applyFont="1" applyFill="1" applyBorder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center" vertical="center"/>
    </xf>
    <xf numFmtId="187" fontId="9" fillId="0" borderId="6" xfId="2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" fontId="9" fillId="0" borderId="6" xfId="2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2" fontId="6" fillId="3" borderId="6" xfId="1" applyNumberFormat="1" applyFont="1" applyFill="1" applyBorder="1" applyAlignment="1">
      <alignment horizontal="center" vertical="center"/>
    </xf>
    <xf numFmtId="187" fontId="6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88" fontId="6" fillId="3" borderId="6" xfId="1" applyNumberFormat="1" applyFont="1" applyFill="1" applyBorder="1" applyAlignment="1">
      <alignment horizontal="center" vertical="center"/>
    </xf>
    <xf numFmtId="188" fontId="6" fillId="3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3" borderId="6" xfId="0" applyFont="1" applyFill="1" applyBorder="1"/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0" fontId="2" fillId="0" borderId="0" xfId="0" applyFont="1"/>
    <xf numFmtId="188" fontId="11" fillId="3" borderId="6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187" fontId="9" fillId="0" borderId="6" xfId="0" applyNumberFormat="1" applyFont="1" applyBorder="1" applyAlignment="1">
      <alignment horizontal="center" vertical="top"/>
    </xf>
    <xf numFmtId="0" fontId="6" fillId="3" borderId="6" xfId="0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3" fontId="5" fillId="6" borderId="6" xfId="0" applyNumberFormat="1" applyFont="1" applyFill="1" applyBorder="1" applyAlignment="1">
      <alignment horizontal="center"/>
    </xf>
    <xf numFmtId="4" fontId="9" fillId="6" borderId="6" xfId="1" applyNumberFormat="1" applyFont="1" applyFill="1" applyBorder="1" applyAlignment="1">
      <alignment horizontal="center" vertical="top"/>
    </xf>
    <xf numFmtId="4" fontId="9" fillId="6" borderId="6" xfId="1" applyNumberFormat="1" applyFont="1" applyFill="1" applyBorder="1" applyAlignment="1">
      <alignment horizontal="center" vertical="center"/>
    </xf>
    <xf numFmtId="4" fontId="9" fillId="6" borderId="6" xfId="0" applyNumberFormat="1" applyFont="1" applyFill="1" applyBorder="1" applyAlignment="1">
      <alignment horizontal="center" vertical="center"/>
    </xf>
    <xf numFmtId="188" fontId="8" fillId="3" borderId="6" xfId="1" applyNumberFormat="1" applyFont="1" applyFill="1" applyBorder="1" applyAlignment="1">
      <alignment horizontal="center" vertical="center"/>
    </xf>
    <xf numFmtId="4" fontId="6" fillId="3" borderId="6" xfId="1" applyNumberFormat="1" applyFont="1" applyFill="1" applyBorder="1" applyAlignment="1">
      <alignment horizontal="center" vertical="top"/>
    </xf>
    <xf numFmtId="4" fontId="12" fillId="3" borderId="6" xfId="1" applyNumberFormat="1" applyFont="1" applyFill="1" applyBorder="1" applyAlignment="1">
      <alignment horizontal="center" vertical="center"/>
    </xf>
    <xf numFmtId="4" fontId="6" fillId="3" borderId="6" xfId="1" applyNumberFormat="1" applyFont="1" applyFill="1" applyBorder="1" applyAlignment="1">
      <alignment horizontal="center" vertical="center"/>
    </xf>
    <xf numFmtId="3" fontId="11" fillId="3" borderId="6" xfId="1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3">
    <cellStyle name="Normal_เศรษ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"/>
  <sheetViews>
    <sheetView tabSelected="1" zoomScale="70" zoomScaleNormal="70" workbookViewId="0">
      <pane xSplit="5" ySplit="3" topLeftCell="N88" activePane="bottomRight" state="frozen"/>
      <selection pane="bottomRight" activeCell="V94" sqref="V94"/>
      <selection pane="bottomLeft" activeCell="A4" sqref="A4"/>
      <selection pane="topRight" activeCell="G1" sqref="G1"/>
    </sheetView>
  </sheetViews>
  <sheetFormatPr defaultRowHeight="14.25"/>
  <cols>
    <col min="1" max="1" width="43.5" customWidth="1"/>
    <col min="3" max="3" width="10.125" bestFit="1" customWidth="1"/>
    <col min="5" max="5" width="10.5" customWidth="1"/>
    <col min="21" max="21" width="10.125" bestFit="1" customWidth="1"/>
    <col min="23" max="23" width="7.625" bestFit="1" customWidth="1"/>
    <col min="24" max="24" width="8.75" bestFit="1" customWidth="1"/>
    <col min="25" max="25" width="9.25" bestFit="1" customWidth="1"/>
    <col min="26" max="26" width="9.75" customWidth="1"/>
    <col min="27" max="27" width="8.125" bestFit="1" customWidth="1"/>
  </cols>
  <sheetData>
    <row r="1" spans="1:30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</row>
    <row r="2" spans="1:30" ht="82.5" customHeight="1">
      <c r="A2" s="102"/>
      <c r="B2" s="104" t="s">
        <v>1</v>
      </c>
      <c r="C2" s="104" t="s">
        <v>2</v>
      </c>
      <c r="D2" s="104" t="s">
        <v>3</v>
      </c>
      <c r="E2" s="106" t="s">
        <v>4</v>
      </c>
      <c r="F2" s="92" t="s">
        <v>5</v>
      </c>
      <c r="G2" s="93"/>
      <c r="H2" s="92" t="s">
        <v>6</v>
      </c>
      <c r="I2" s="93"/>
      <c r="J2" s="92" t="s">
        <v>7</v>
      </c>
      <c r="K2" s="93"/>
      <c r="L2" s="92" t="s">
        <v>8</v>
      </c>
      <c r="M2" s="93"/>
      <c r="N2" s="92" t="s">
        <v>9</v>
      </c>
      <c r="O2" s="93"/>
      <c r="P2" s="92" t="s">
        <v>10</v>
      </c>
      <c r="Q2" s="93"/>
      <c r="R2" s="92" t="s">
        <v>11</v>
      </c>
      <c r="S2" s="93"/>
      <c r="T2" s="92" t="s">
        <v>12</v>
      </c>
      <c r="U2" s="96"/>
      <c r="V2" s="93"/>
      <c r="W2" s="97" t="s">
        <v>13</v>
      </c>
      <c r="X2" s="98"/>
      <c r="Y2" s="99"/>
      <c r="Z2" s="100" t="s">
        <v>14</v>
      </c>
      <c r="AA2" s="94" t="s">
        <v>15</v>
      </c>
      <c r="AB2" s="95"/>
      <c r="AC2" s="94" t="s">
        <v>16</v>
      </c>
      <c r="AD2" s="95"/>
    </row>
    <row r="3" spans="1:30" ht="26.25" customHeight="1">
      <c r="A3" s="103"/>
      <c r="B3" s="105"/>
      <c r="C3" s="105"/>
      <c r="D3" s="105"/>
      <c r="E3" s="107"/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5" t="s">
        <v>17</v>
      </c>
      <c r="O3" s="5" t="s">
        <v>18</v>
      </c>
      <c r="P3" s="5" t="s">
        <v>17</v>
      </c>
      <c r="Q3" s="5" t="s">
        <v>18</v>
      </c>
      <c r="R3" s="5" t="s">
        <v>17</v>
      </c>
      <c r="S3" s="5" t="s">
        <v>18</v>
      </c>
      <c r="T3" s="6" t="s">
        <v>19</v>
      </c>
      <c r="U3" s="6" t="s">
        <v>20</v>
      </c>
      <c r="V3" s="6" t="s">
        <v>18</v>
      </c>
      <c r="W3" s="6" t="s">
        <v>21</v>
      </c>
      <c r="X3" s="6" t="s">
        <v>22</v>
      </c>
      <c r="Y3" s="7" t="s">
        <v>23</v>
      </c>
      <c r="Z3" s="101"/>
      <c r="AA3" s="4" t="s">
        <v>17</v>
      </c>
      <c r="AB3" s="4" t="s">
        <v>18</v>
      </c>
      <c r="AC3" s="4" t="s">
        <v>17</v>
      </c>
      <c r="AD3" s="4" t="s">
        <v>18</v>
      </c>
    </row>
    <row r="4" spans="1:30" ht="21">
      <c r="A4" s="8" t="s">
        <v>24</v>
      </c>
      <c r="B4" s="8"/>
      <c r="C4" s="9">
        <f>SUM(C5:C7)</f>
        <v>52</v>
      </c>
      <c r="D4" s="9">
        <f>SUM(D5:D7)</f>
        <v>46</v>
      </c>
      <c r="E4" s="10">
        <f>D4/C4*100</f>
        <v>88.461538461538453</v>
      </c>
      <c r="F4" s="9">
        <f>SUM(F5:F7)</f>
        <v>20</v>
      </c>
      <c r="G4" s="10">
        <f>F4/D4*100</f>
        <v>43.478260869565219</v>
      </c>
      <c r="H4" s="9">
        <f>SUM(H5:H7)</f>
        <v>1</v>
      </c>
      <c r="I4" s="12">
        <f>H4/D4*100</f>
        <v>2.1739130434782608</v>
      </c>
      <c r="J4" s="9">
        <f>SUM(J5:J7)</f>
        <v>11</v>
      </c>
      <c r="K4" s="12">
        <f>J4/D4*100</f>
        <v>23.913043478260871</v>
      </c>
      <c r="L4" s="9">
        <f>SUM(L5:L7)</f>
        <v>1</v>
      </c>
      <c r="M4" s="12">
        <f>L4/D4*100</f>
        <v>2.1739130434782608</v>
      </c>
      <c r="N4" s="9">
        <f>SUM(N5:N7)</f>
        <v>10</v>
      </c>
      <c r="O4" s="12">
        <f>N4/D4*100</f>
        <v>21.739130434782609</v>
      </c>
      <c r="P4" s="9">
        <f>SUM(P5:P7)</f>
        <v>1</v>
      </c>
      <c r="Q4" s="12">
        <f>P4/D4*100</f>
        <v>2.1739130434782608</v>
      </c>
      <c r="R4" s="11">
        <f>SUM(R5:R7)</f>
        <v>2</v>
      </c>
      <c r="S4" s="12">
        <f>R4/D4*100</f>
        <v>4.3478260869565215</v>
      </c>
      <c r="T4" s="13">
        <f>F4+H4+P4+R4</f>
        <v>24</v>
      </c>
      <c r="U4" s="13">
        <f>D4-L4-N4</f>
        <v>35</v>
      </c>
      <c r="V4" s="12">
        <f>T4/U4*100</f>
        <v>68.571428571428569</v>
      </c>
      <c r="W4" s="14">
        <f>MIN(W5:W7)</f>
        <v>5000</v>
      </c>
      <c r="X4" s="14">
        <f>MAX(X5:X7)</f>
        <v>30000</v>
      </c>
      <c r="Y4" s="15">
        <f>AVERAGE(Y5:Y7)</f>
        <v>14142.761904761903</v>
      </c>
      <c r="Z4" s="16">
        <f>SUM(Z5:Z7)</f>
        <v>34</v>
      </c>
      <c r="AA4" s="9">
        <f>SUM(AA5:AA7)</f>
        <v>22</v>
      </c>
      <c r="AB4" s="12">
        <f>AA4/Z4*100</f>
        <v>64.705882352941174</v>
      </c>
      <c r="AC4" s="9">
        <f>SUM(AC5:AC7)</f>
        <v>12</v>
      </c>
      <c r="AD4" s="12">
        <f>AC4/Z4*100</f>
        <v>35.294117647058826</v>
      </c>
    </row>
    <row r="5" spans="1:30" ht="21">
      <c r="A5" s="48" t="s">
        <v>25</v>
      </c>
      <c r="B5" s="86" t="s">
        <v>26</v>
      </c>
      <c r="C5" s="38">
        <v>14</v>
      </c>
      <c r="D5" s="69">
        <v>11</v>
      </c>
      <c r="E5" s="19">
        <f>D5/C5*100</f>
        <v>78.571428571428569</v>
      </c>
      <c r="F5" s="20">
        <v>5</v>
      </c>
      <c r="G5" s="19">
        <f>F5/D5*100</f>
        <v>45.454545454545453</v>
      </c>
      <c r="H5" s="58">
        <v>0</v>
      </c>
      <c r="I5" s="22">
        <f>H5/D5*100</f>
        <v>0</v>
      </c>
      <c r="J5" s="58">
        <v>4</v>
      </c>
      <c r="K5" s="22">
        <f>J5/D5*100</f>
        <v>36.363636363636367</v>
      </c>
      <c r="L5" s="58">
        <v>0</v>
      </c>
      <c r="M5" s="22">
        <f>L5/D5*100</f>
        <v>0</v>
      </c>
      <c r="N5" s="58">
        <v>1</v>
      </c>
      <c r="O5" s="22">
        <f>N5/D5*100</f>
        <v>9.0909090909090917</v>
      </c>
      <c r="P5" s="58">
        <v>0</v>
      </c>
      <c r="Q5" s="22">
        <f>P5/D5*100</f>
        <v>0</v>
      </c>
      <c r="R5" s="58">
        <v>1</v>
      </c>
      <c r="S5" s="22">
        <f>R5/D5*100</f>
        <v>9.0909090909090917</v>
      </c>
      <c r="T5" s="24">
        <f>F5+H5+P5+R5</f>
        <v>6</v>
      </c>
      <c r="U5" s="24">
        <f>D5-L5-N5</f>
        <v>10</v>
      </c>
      <c r="V5" s="22">
        <f>T5/U5*100</f>
        <v>60</v>
      </c>
      <c r="W5" s="20">
        <v>10000</v>
      </c>
      <c r="X5" s="20">
        <v>30000</v>
      </c>
      <c r="Y5" s="20">
        <v>16714.285714285714</v>
      </c>
      <c r="Z5" s="25">
        <f>F5+H5+N5+P5+R5</f>
        <v>7</v>
      </c>
      <c r="AA5" s="26">
        <v>4</v>
      </c>
      <c r="AB5" s="27">
        <f>AA5/D5*100</f>
        <v>36.363636363636367</v>
      </c>
      <c r="AC5" s="26">
        <v>3</v>
      </c>
      <c r="AD5" s="27">
        <f>AC5/D5*100</f>
        <v>27.27272727272727</v>
      </c>
    </row>
    <row r="6" spans="1:30" ht="21">
      <c r="A6" s="48" t="s">
        <v>27</v>
      </c>
      <c r="B6" s="87"/>
      <c r="C6" s="38">
        <v>22</v>
      </c>
      <c r="D6" s="69">
        <v>21</v>
      </c>
      <c r="E6" s="19">
        <f t="shared" ref="E6:E7" si="0">D6/C6*100</f>
        <v>95.454545454545453</v>
      </c>
      <c r="F6" s="20">
        <v>10</v>
      </c>
      <c r="G6" s="19">
        <f>F6/D6*100</f>
        <v>47.619047619047613</v>
      </c>
      <c r="H6" s="58">
        <v>0</v>
      </c>
      <c r="I6" s="22">
        <f>H6/D6*100</f>
        <v>0</v>
      </c>
      <c r="J6" s="58">
        <v>2</v>
      </c>
      <c r="K6" s="22">
        <f>J6/D6*100</f>
        <v>9.5238095238095237</v>
      </c>
      <c r="L6" s="58">
        <v>0</v>
      </c>
      <c r="M6" s="22">
        <f>L6/D6*100</f>
        <v>0</v>
      </c>
      <c r="N6" s="58">
        <v>7</v>
      </c>
      <c r="O6" s="22">
        <f>N6/D6*100</f>
        <v>33.333333333333329</v>
      </c>
      <c r="P6" s="58">
        <v>1</v>
      </c>
      <c r="Q6" s="22">
        <f>P6/D6*100</f>
        <v>4.7619047619047619</v>
      </c>
      <c r="R6" s="58">
        <v>1</v>
      </c>
      <c r="S6" s="22">
        <f>R6/D6*100</f>
        <v>4.7619047619047619</v>
      </c>
      <c r="T6" s="24">
        <f t="shared" ref="T6:T7" si="1">F6+H6+P6+R6</f>
        <v>12</v>
      </c>
      <c r="U6" s="24">
        <f t="shared" ref="U6:U7" si="2">D6-L6-N6</f>
        <v>14</v>
      </c>
      <c r="V6" s="22">
        <f t="shared" ref="V6:V7" si="3">T6/U6*100</f>
        <v>85.714285714285708</v>
      </c>
      <c r="W6" s="20">
        <v>5000</v>
      </c>
      <c r="X6" s="20">
        <v>20000</v>
      </c>
      <c r="Y6" s="20">
        <v>15053</v>
      </c>
      <c r="Z6" s="25">
        <f t="shared" ref="Z6:Z7" si="4">F6+H6+N6+P6+R6</f>
        <v>19</v>
      </c>
      <c r="AA6" s="26">
        <v>15</v>
      </c>
      <c r="AB6" s="27">
        <f t="shared" ref="AB6" si="5">AA6/D6*100</f>
        <v>71.428571428571431</v>
      </c>
      <c r="AC6" s="26">
        <v>4</v>
      </c>
      <c r="AD6" s="27">
        <f t="shared" ref="AD6:AD9" si="6">AC6/D6*100</f>
        <v>19.047619047619047</v>
      </c>
    </row>
    <row r="7" spans="1:30" ht="21">
      <c r="A7" s="63" t="s">
        <v>28</v>
      </c>
      <c r="B7" s="88"/>
      <c r="C7" s="38">
        <v>16</v>
      </c>
      <c r="D7" s="69">
        <v>14</v>
      </c>
      <c r="E7" s="19">
        <f t="shared" si="0"/>
        <v>87.5</v>
      </c>
      <c r="F7" s="20">
        <v>5</v>
      </c>
      <c r="G7" s="19">
        <f>F7/D7*100</f>
        <v>35.714285714285715</v>
      </c>
      <c r="H7" s="58">
        <v>1</v>
      </c>
      <c r="I7" s="22">
        <f>H7/D7*100</f>
        <v>7.1428571428571423</v>
      </c>
      <c r="J7" s="58">
        <v>5</v>
      </c>
      <c r="K7" s="22">
        <f>J7/D7*100</f>
        <v>35.714285714285715</v>
      </c>
      <c r="L7" s="58">
        <v>1</v>
      </c>
      <c r="M7" s="22">
        <f>L7/D7*100</f>
        <v>7.1428571428571423</v>
      </c>
      <c r="N7" s="58">
        <v>2</v>
      </c>
      <c r="O7" s="22">
        <f>N7/D7*100</f>
        <v>14.285714285714285</v>
      </c>
      <c r="P7" s="58">
        <v>0</v>
      </c>
      <c r="Q7" s="22">
        <f>P7/D7*100</f>
        <v>0</v>
      </c>
      <c r="R7" s="58">
        <v>0</v>
      </c>
      <c r="S7" s="22">
        <f>R7/D7*100</f>
        <v>0</v>
      </c>
      <c r="T7" s="24">
        <f t="shared" si="1"/>
        <v>6</v>
      </c>
      <c r="U7" s="24">
        <f t="shared" si="2"/>
        <v>11</v>
      </c>
      <c r="V7" s="22">
        <f t="shared" si="3"/>
        <v>54.54545454545454</v>
      </c>
      <c r="W7" s="20">
        <v>6000</v>
      </c>
      <c r="X7" s="20">
        <v>14000</v>
      </c>
      <c r="Y7" s="20">
        <v>10661</v>
      </c>
      <c r="Z7" s="25">
        <f t="shared" si="4"/>
        <v>8</v>
      </c>
      <c r="AA7" s="26">
        <v>3</v>
      </c>
      <c r="AB7" s="27">
        <f>AA7/D7*100</f>
        <v>21.428571428571427</v>
      </c>
      <c r="AC7" s="26">
        <v>5</v>
      </c>
      <c r="AD7" s="27">
        <f t="shared" si="6"/>
        <v>35.714285714285715</v>
      </c>
    </row>
    <row r="8" spans="1:30" ht="21">
      <c r="A8" s="40" t="s">
        <v>29</v>
      </c>
      <c r="B8" s="39"/>
      <c r="C8" s="39">
        <f>SUM(C9:C10)</f>
        <v>540</v>
      </c>
      <c r="D8" s="44">
        <f>SUM(D9:D10)</f>
        <v>433</v>
      </c>
      <c r="E8" s="10">
        <f t="shared" ref="E8:E13" si="7">D8/C8*100</f>
        <v>80.185185185185176</v>
      </c>
      <c r="F8" s="44">
        <f>SUM(F9:F10)</f>
        <v>97</v>
      </c>
      <c r="G8" s="41">
        <f>F8*100/D8</f>
        <v>22.401847575057737</v>
      </c>
      <c r="H8" s="44">
        <f>SUM(H9:H10)</f>
        <v>8</v>
      </c>
      <c r="I8" s="43">
        <f>H8*100/D8</f>
        <v>1.8475750577367205</v>
      </c>
      <c r="J8" s="44">
        <f>SUM(J9:J10)</f>
        <v>201</v>
      </c>
      <c r="K8" s="43">
        <f>J8*100/D8</f>
        <v>46.420323325635103</v>
      </c>
      <c r="L8" s="44">
        <f>SUM(L9:L10)</f>
        <v>75</v>
      </c>
      <c r="M8" s="43">
        <f>L8*100/D8</f>
        <v>17.321016166281755</v>
      </c>
      <c r="N8" s="44">
        <f>SUM(N9:N10)</f>
        <v>30</v>
      </c>
      <c r="O8" s="43">
        <f>N8*100/D8</f>
        <v>6.9284064665127021</v>
      </c>
      <c r="P8" s="44">
        <f>SUM(P9:P10)</f>
        <v>18</v>
      </c>
      <c r="Q8" s="43">
        <f>P8*100/D8</f>
        <v>4.1570438799076213</v>
      </c>
      <c r="R8" s="44">
        <f>SUM(R9:R10)</f>
        <v>4</v>
      </c>
      <c r="S8" s="43">
        <f>R8*100/D8</f>
        <v>0.92378752886836024</v>
      </c>
      <c r="T8" s="44">
        <f>SUM(T9:T10)</f>
        <v>127</v>
      </c>
      <c r="U8" s="44">
        <f>SUM(U9:U10)</f>
        <v>328</v>
      </c>
      <c r="V8" s="12">
        <f>T8/U8*100</f>
        <v>38.719512195121951</v>
      </c>
      <c r="W8" s="45">
        <f>MIN(W9:W9)</f>
        <v>5000</v>
      </c>
      <c r="X8" s="45">
        <f>MAX(X9:X9)</f>
        <v>30000</v>
      </c>
      <c r="Y8" s="46">
        <f>AVERAGE(Y9:Y10)</f>
        <v>23534</v>
      </c>
      <c r="Z8" s="44">
        <f>SUM(Z9:Z10)</f>
        <v>157</v>
      </c>
      <c r="AA8" s="39">
        <f>SUM(AA9:AA10)</f>
        <v>52</v>
      </c>
      <c r="AB8" s="12">
        <f>AA8/Z8*100</f>
        <v>33.121019108280251</v>
      </c>
      <c r="AC8" s="39">
        <f>SUM(AC9:AC10)</f>
        <v>105</v>
      </c>
      <c r="AD8" s="12">
        <f>AC8/Z8*100</f>
        <v>66.878980891719735</v>
      </c>
    </row>
    <row r="9" spans="1:30" ht="21">
      <c r="A9" s="63" t="s">
        <v>30</v>
      </c>
      <c r="B9" s="28" t="s">
        <v>26</v>
      </c>
      <c r="C9" s="38">
        <v>536</v>
      </c>
      <c r="D9" s="69">
        <v>429</v>
      </c>
      <c r="E9" s="19">
        <f t="shared" si="7"/>
        <v>80.037313432835816</v>
      </c>
      <c r="F9" s="30">
        <v>97</v>
      </c>
      <c r="G9" s="29">
        <f t="shared" ref="G9:G16" si="8">F9*100/D9</f>
        <v>22.610722610722611</v>
      </c>
      <c r="H9" s="31">
        <v>8</v>
      </c>
      <c r="I9" s="32">
        <f t="shared" ref="I9:I10" si="9">H9*100/D9</f>
        <v>1.8648018648018647</v>
      </c>
      <c r="J9" s="33">
        <v>201</v>
      </c>
      <c r="K9" s="32">
        <f t="shared" ref="K9:K10" si="10">J9*100/D9</f>
        <v>46.853146853146853</v>
      </c>
      <c r="L9" s="34">
        <v>75</v>
      </c>
      <c r="M9" s="32">
        <f t="shared" ref="M9:M10" si="11">L9*100/D9</f>
        <v>17.482517482517483</v>
      </c>
      <c r="N9" s="34">
        <v>27</v>
      </c>
      <c r="O9" s="32">
        <f t="shared" ref="O9:O10" si="12">N9*100/D9</f>
        <v>6.2937062937062933</v>
      </c>
      <c r="P9" s="34">
        <v>18</v>
      </c>
      <c r="Q9" s="32">
        <f t="shared" ref="Q9:Q10" si="13">P9*100/$D9</f>
        <v>4.1958041958041958</v>
      </c>
      <c r="R9" s="34">
        <v>3</v>
      </c>
      <c r="S9" s="32">
        <f t="shared" ref="S9:S10" si="14">R9*100/$D9</f>
        <v>0.69930069930069927</v>
      </c>
      <c r="T9" s="34">
        <f t="shared" ref="T9" si="15">F9+H9+P9+R9</f>
        <v>126</v>
      </c>
      <c r="U9" s="34">
        <f t="shared" ref="U9" si="16">D9-L9-N9</f>
        <v>327</v>
      </c>
      <c r="V9" s="32">
        <f>T9*100/U9</f>
        <v>38.532110091743121</v>
      </c>
      <c r="W9" s="30">
        <v>5000</v>
      </c>
      <c r="X9" s="30">
        <v>30000</v>
      </c>
      <c r="Y9" s="30">
        <v>14223</v>
      </c>
      <c r="Z9" s="35">
        <f>SUM(N9+P9+R9+F9+H9)</f>
        <v>153</v>
      </c>
      <c r="AA9" s="36">
        <v>48</v>
      </c>
      <c r="AB9" s="27">
        <f>AA9/D9*100</f>
        <v>11.188811188811188</v>
      </c>
      <c r="AC9" s="36">
        <v>105</v>
      </c>
      <c r="AD9" s="27">
        <f t="shared" si="6"/>
        <v>24.475524475524477</v>
      </c>
    </row>
    <row r="10" spans="1:30" ht="21">
      <c r="A10" s="63" t="s">
        <v>31</v>
      </c>
      <c r="B10" s="28" t="s">
        <v>32</v>
      </c>
      <c r="C10" s="38">
        <v>4</v>
      </c>
      <c r="D10" s="69">
        <v>4</v>
      </c>
      <c r="E10" s="19">
        <f t="shared" si="7"/>
        <v>100</v>
      </c>
      <c r="F10" s="30">
        <v>0</v>
      </c>
      <c r="G10" s="29">
        <f t="shared" si="8"/>
        <v>0</v>
      </c>
      <c r="H10" s="31">
        <v>0</v>
      </c>
      <c r="I10" s="32">
        <f t="shared" si="9"/>
        <v>0</v>
      </c>
      <c r="J10" s="33">
        <v>0</v>
      </c>
      <c r="K10" s="32">
        <f t="shared" si="10"/>
        <v>0</v>
      </c>
      <c r="L10" s="34">
        <v>0</v>
      </c>
      <c r="M10" s="32">
        <f t="shared" si="11"/>
        <v>0</v>
      </c>
      <c r="N10" s="34">
        <v>3</v>
      </c>
      <c r="O10" s="32">
        <f t="shared" si="12"/>
        <v>75</v>
      </c>
      <c r="P10" s="34">
        <v>0</v>
      </c>
      <c r="Q10" s="32">
        <f t="shared" si="13"/>
        <v>0</v>
      </c>
      <c r="R10" s="34">
        <v>1</v>
      </c>
      <c r="S10" s="32">
        <f t="shared" si="14"/>
        <v>25</v>
      </c>
      <c r="T10" s="34">
        <f t="shared" ref="T10" si="17">F10+H10+P10+R10</f>
        <v>1</v>
      </c>
      <c r="U10" s="34">
        <f t="shared" ref="U10" si="18">D10-L10-N10</f>
        <v>1</v>
      </c>
      <c r="V10" s="32">
        <f>T10*100/U10</f>
        <v>100</v>
      </c>
      <c r="W10" s="30">
        <v>20320</v>
      </c>
      <c r="X10" s="30">
        <v>60000</v>
      </c>
      <c r="Y10" s="30">
        <v>32845</v>
      </c>
      <c r="Z10" s="35">
        <f>SUM(N10+P10+R10+F10+H10)</f>
        <v>4</v>
      </c>
      <c r="AA10" s="36">
        <v>4</v>
      </c>
      <c r="AB10" s="27">
        <f>AA10/D10*100</f>
        <v>100</v>
      </c>
      <c r="AC10" s="36">
        <v>0</v>
      </c>
      <c r="AD10" s="27">
        <f t="shared" ref="AD10" si="19">AC10/D10*100</f>
        <v>0</v>
      </c>
    </row>
    <row r="11" spans="1:30" ht="21">
      <c r="A11" s="40" t="s">
        <v>33</v>
      </c>
      <c r="B11" s="64"/>
      <c r="C11" s="70">
        <f>SUM(C12)</f>
        <v>59</v>
      </c>
      <c r="D11" s="71">
        <f>SUM(D12)</f>
        <v>43</v>
      </c>
      <c r="E11" s="10">
        <f t="shared" si="7"/>
        <v>72.881355932203391</v>
      </c>
      <c r="F11" s="71">
        <f>SUM(F12)</f>
        <v>33</v>
      </c>
      <c r="G11" s="41">
        <f>F11*100/D11</f>
        <v>76.744186046511629</v>
      </c>
      <c r="H11" s="71">
        <f>SUM(H12)</f>
        <v>1</v>
      </c>
      <c r="I11" s="43">
        <f>H11*100/D11</f>
        <v>2.3255813953488373</v>
      </c>
      <c r="J11" s="71">
        <f>SUM(J12)</f>
        <v>0</v>
      </c>
      <c r="K11" s="43">
        <f>J11*100/D11</f>
        <v>0</v>
      </c>
      <c r="L11" s="71">
        <f>SUM(L12)</f>
        <v>0</v>
      </c>
      <c r="M11" s="43">
        <f>L11*100/D11</f>
        <v>0</v>
      </c>
      <c r="N11" s="71">
        <f>SUM(N12)</f>
        <v>8</v>
      </c>
      <c r="O11" s="43">
        <f>N11*100/D11</f>
        <v>18.604651162790699</v>
      </c>
      <c r="P11" s="71">
        <f>SUM(P12)</f>
        <v>0</v>
      </c>
      <c r="Q11" s="43">
        <f>P11*100/D11</f>
        <v>0</v>
      </c>
      <c r="R11" s="71">
        <f>SUM(R12)</f>
        <v>1</v>
      </c>
      <c r="S11" s="43">
        <f>R11*100/D11</f>
        <v>2.3255813953488373</v>
      </c>
      <c r="T11" s="71">
        <f>SUM(T12)</f>
        <v>35</v>
      </c>
      <c r="U11" s="71">
        <f>SUM(U12)</f>
        <v>35</v>
      </c>
      <c r="V11" s="12">
        <f>T11/U11*100</f>
        <v>100</v>
      </c>
      <c r="W11" s="45">
        <f>MIN(W12:W12)</f>
        <v>12000</v>
      </c>
      <c r="X11" s="45">
        <f>MAX(X12:X12)</f>
        <v>50000</v>
      </c>
      <c r="Y11" s="46">
        <f>AVERAGE(Y12)</f>
        <v>21523</v>
      </c>
      <c r="Z11" s="44">
        <f>SUM(Z12:Z12)</f>
        <v>43</v>
      </c>
      <c r="AA11" s="39">
        <f>SUM(AA12:AA12)</f>
        <v>43</v>
      </c>
      <c r="AB11" s="12">
        <f>AA11/Z11*100</f>
        <v>100</v>
      </c>
      <c r="AC11" s="39">
        <f>SUM(AC12:AC12)</f>
        <v>0</v>
      </c>
      <c r="AD11" s="12">
        <f>AC11/Z11*100</f>
        <v>0</v>
      </c>
    </row>
    <row r="12" spans="1:30" ht="21">
      <c r="A12" s="63" t="s">
        <v>34</v>
      </c>
      <c r="B12" s="28" t="s">
        <v>26</v>
      </c>
      <c r="C12" s="38">
        <v>59</v>
      </c>
      <c r="D12" s="69">
        <v>43</v>
      </c>
      <c r="E12" s="19">
        <f t="shared" si="7"/>
        <v>72.881355932203391</v>
      </c>
      <c r="F12" s="30">
        <v>33</v>
      </c>
      <c r="G12" s="29">
        <f t="shared" ref="G12" si="20">F12*100/D12</f>
        <v>76.744186046511629</v>
      </c>
      <c r="H12" s="31">
        <v>1</v>
      </c>
      <c r="I12" s="32">
        <f t="shared" ref="I12" si="21">H12*100/D12</f>
        <v>2.3255813953488373</v>
      </c>
      <c r="J12" s="33">
        <v>0</v>
      </c>
      <c r="K12" s="32">
        <f t="shared" ref="K12" si="22">J12*100/D12</f>
        <v>0</v>
      </c>
      <c r="L12" s="34">
        <v>0</v>
      </c>
      <c r="M12" s="32">
        <f t="shared" ref="M12" si="23">L12*100/D12</f>
        <v>0</v>
      </c>
      <c r="N12" s="34">
        <v>8</v>
      </c>
      <c r="O12" s="32">
        <f t="shared" ref="O12" si="24">N12*100/D12</f>
        <v>18.604651162790699</v>
      </c>
      <c r="P12" s="34">
        <v>0</v>
      </c>
      <c r="Q12" s="32">
        <f t="shared" ref="Q12" si="25">P12*100/$D12</f>
        <v>0</v>
      </c>
      <c r="R12" s="34">
        <v>1</v>
      </c>
      <c r="S12" s="32">
        <f t="shared" ref="S12" si="26">R12*100/$D12</f>
        <v>2.3255813953488373</v>
      </c>
      <c r="T12" s="34">
        <f t="shared" ref="T12" si="27">F12+H12+P12+R12</f>
        <v>35</v>
      </c>
      <c r="U12" s="34">
        <f t="shared" ref="U12" si="28">D12-L12-N12</f>
        <v>35</v>
      </c>
      <c r="V12" s="32">
        <f>T12*100/U12</f>
        <v>100</v>
      </c>
      <c r="W12" s="30">
        <v>12000</v>
      </c>
      <c r="X12" s="30">
        <v>50000</v>
      </c>
      <c r="Y12" s="30">
        <v>21523</v>
      </c>
      <c r="Z12" s="35">
        <f>SUM(N12+P12+R12+F12+H12)</f>
        <v>43</v>
      </c>
      <c r="AA12" s="36">
        <v>43</v>
      </c>
      <c r="AB12" s="27">
        <f>AA12/D12*100</f>
        <v>100</v>
      </c>
      <c r="AC12" s="36">
        <v>0</v>
      </c>
      <c r="AD12" s="27">
        <f t="shared" ref="AD12" si="29">AC12/D12*100</f>
        <v>0</v>
      </c>
    </row>
    <row r="13" spans="1:30" ht="21">
      <c r="A13" s="40" t="s">
        <v>35</v>
      </c>
      <c r="B13" s="39"/>
      <c r="C13" s="39">
        <f>SUM(C14:C27)</f>
        <v>569</v>
      </c>
      <c r="D13" s="39">
        <f>SUM(D14:D27)</f>
        <v>449</v>
      </c>
      <c r="E13" s="10">
        <f t="shared" si="7"/>
        <v>78.9103690685413</v>
      </c>
      <c r="F13" s="42">
        <f>SUM(F14:F27)</f>
        <v>217</v>
      </c>
      <c r="G13" s="41">
        <f t="shared" si="8"/>
        <v>48.329621380846326</v>
      </c>
      <c r="H13" s="42">
        <f>SUM(H14:H27)</f>
        <v>11</v>
      </c>
      <c r="I13" s="43">
        <f>H13*100/D13</f>
        <v>2.4498886414253898</v>
      </c>
      <c r="J13" s="42">
        <f>SUM(J14:J27)</f>
        <v>129</v>
      </c>
      <c r="K13" s="43">
        <f>J13*100/D13</f>
        <v>28.730512249443208</v>
      </c>
      <c r="L13" s="42">
        <f>SUM(L14:L27)</f>
        <v>7</v>
      </c>
      <c r="M13" s="43">
        <f>L13*100/D13</f>
        <v>1.5590200445434299</v>
      </c>
      <c r="N13" s="42">
        <f>SUM(N14:N27)</f>
        <v>50</v>
      </c>
      <c r="O13" s="43">
        <f>N13*100/D13</f>
        <v>11.135857461024498</v>
      </c>
      <c r="P13" s="42">
        <f>SUM(P14:P27)</f>
        <v>28</v>
      </c>
      <c r="Q13" s="43">
        <f>P13*100/D13</f>
        <v>6.2360801781737196</v>
      </c>
      <c r="R13" s="42">
        <f>SUM(R14:R27)</f>
        <v>7</v>
      </c>
      <c r="S13" s="43">
        <f>R13*100/D13</f>
        <v>1.5590200445434299</v>
      </c>
      <c r="T13" s="44">
        <f>SUM(T14:T27)</f>
        <v>263</v>
      </c>
      <c r="U13" s="44">
        <f>SUM(U14:U27)</f>
        <v>392</v>
      </c>
      <c r="V13" s="43">
        <f>T13*100/U13</f>
        <v>67.091836734693871</v>
      </c>
      <c r="W13" s="45">
        <f>MIN(W14:W25)</f>
        <v>5000</v>
      </c>
      <c r="X13" s="45">
        <f>MAX(X14:X27)</f>
        <v>40000</v>
      </c>
      <c r="Y13" s="46">
        <f>AVERAGE(Y14:Y27)</f>
        <v>15487.714285714286</v>
      </c>
      <c r="Z13" s="44">
        <f>SUM(Z14:Z27)</f>
        <v>313</v>
      </c>
      <c r="AA13" s="39">
        <f>SUM(AA14:AA27)</f>
        <v>135</v>
      </c>
      <c r="AB13" s="43">
        <f>AA13/Z13*100</f>
        <v>43.130990415335461</v>
      </c>
      <c r="AC13" s="39">
        <f>SUM(AC14:AC27)</f>
        <v>178</v>
      </c>
      <c r="AD13" s="43">
        <f>AC13/Z13*100</f>
        <v>56.869009584664532</v>
      </c>
    </row>
    <row r="14" spans="1:30" ht="21">
      <c r="A14" s="65" t="s">
        <v>36</v>
      </c>
      <c r="B14" s="86" t="s">
        <v>26</v>
      </c>
      <c r="C14" s="38">
        <v>36</v>
      </c>
      <c r="D14" s="69">
        <v>26</v>
      </c>
      <c r="E14" s="19">
        <f t="shared" ref="E14:E27" si="30">D14/C14*100</f>
        <v>72.222222222222214</v>
      </c>
      <c r="F14" s="30">
        <v>11</v>
      </c>
      <c r="G14" s="29">
        <f>F14*100/D14</f>
        <v>42.307692307692307</v>
      </c>
      <c r="H14" s="31">
        <v>1</v>
      </c>
      <c r="I14" s="32">
        <f t="shared" ref="I14:I16" si="31">H14*100/D14</f>
        <v>3.8461538461538463</v>
      </c>
      <c r="J14" s="33">
        <v>4</v>
      </c>
      <c r="K14" s="32">
        <f t="shared" ref="K14:K25" si="32">J14*100/D14</f>
        <v>15.384615384615385</v>
      </c>
      <c r="L14" s="34">
        <v>1</v>
      </c>
      <c r="M14" s="32">
        <f t="shared" ref="M14:M25" si="33">L14*100/D14</f>
        <v>3.8461538461538463</v>
      </c>
      <c r="N14" s="34">
        <v>7</v>
      </c>
      <c r="O14" s="32">
        <f t="shared" ref="O14:O25" si="34">N14*100/D14</f>
        <v>26.923076923076923</v>
      </c>
      <c r="P14" s="34">
        <v>2</v>
      </c>
      <c r="Q14" s="32">
        <f>P14*100/$D14</f>
        <v>7.6923076923076925</v>
      </c>
      <c r="R14" s="34">
        <v>0</v>
      </c>
      <c r="S14" s="32">
        <f t="shared" ref="S14:S25" si="35">R14*100/$D14</f>
        <v>0</v>
      </c>
      <c r="T14" s="34">
        <f>F14+H14+P14+R14</f>
        <v>14</v>
      </c>
      <c r="U14" s="34">
        <f>D14-L14-N14</f>
        <v>18</v>
      </c>
      <c r="V14" s="32">
        <f>T14*100/U14</f>
        <v>77.777777777777771</v>
      </c>
      <c r="W14" s="30">
        <v>8000</v>
      </c>
      <c r="X14" s="30">
        <v>30000</v>
      </c>
      <c r="Y14" s="30">
        <v>14050</v>
      </c>
      <c r="Z14" s="35">
        <f>(N14+P14+R14+F14+H14)</f>
        <v>21</v>
      </c>
      <c r="AA14" s="36">
        <v>11</v>
      </c>
      <c r="AB14" s="37">
        <f t="shared" ref="AB14:AB27" si="36">AA14/Z14*100</f>
        <v>52.380952380952387</v>
      </c>
      <c r="AC14" s="36">
        <v>10</v>
      </c>
      <c r="AD14" s="37">
        <f t="shared" ref="AD14:AD27" si="37">AC14/Z14*100</f>
        <v>47.619047619047613</v>
      </c>
    </row>
    <row r="15" spans="1:30" ht="21">
      <c r="A15" s="65" t="s">
        <v>37</v>
      </c>
      <c r="B15" s="87"/>
      <c r="C15" s="38">
        <v>35</v>
      </c>
      <c r="D15" s="69">
        <v>31</v>
      </c>
      <c r="E15" s="19">
        <f t="shared" si="30"/>
        <v>88.571428571428569</v>
      </c>
      <c r="F15" s="30">
        <v>12</v>
      </c>
      <c r="G15" s="29">
        <f t="shared" si="8"/>
        <v>38.70967741935484</v>
      </c>
      <c r="H15" s="31">
        <v>0</v>
      </c>
      <c r="I15" s="32">
        <f t="shared" si="31"/>
        <v>0</v>
      </c>
      <c r="J15" s="33">
        <v>17</v>
      </c>
      <c r="K15" s="32">
        <f t="shared" si="32"/>
        <v>54.838709677419352</v>
      </c>
      <c r="L15" s="34">
        <v>0</v>
      </c>
      <c r="M15" s="32">
        <f t="shared" si="33"/>
        <v>0</v>
      </c>
      <c r="N15" s="34">
        <v>0</v>
      </c>
      <c r="O15" s="32">
        <f t="shared" si="34"/>
        <v>0</v>
      </c>
      <c r="P15" s="34">
        <v>2</v>
      </c>
      <c r="Q15" s="32">
        <f t="shared" ref="Q15:Q25" si="38">P15*100/$D15</f>
        <v>6.4516129032258061</v>
      </c>
      <c r="R15" s="34">
        <v>0</v>
      </c>
      <c r="S15" s="32">
        <f t="shared" si="35"/>
        <v>0</v>
      </c>
      <c r="T15" s="34">
        <f t="shared" ref="T15" si="39">F15+H15+P15+R15</f>
        <v>14</v>
      </c>
      <c r="U15" s="34">
        <f t="shared" ref="U15:U27" si="40">D15-L15-N15</f>
        <v>31</v>
      </c>
      <c r="V15" s="32">
        <f>T15*100/U15</f>
        <v>45.161290322580648</v>
      </c>
      <c r="W15" s="30">
        <v>7000</v>
      </c>
      <c r="X15" s="30">
        <v>15000</v>
      </c>
      <c r="Y15" s="30">
        <v>11500</v>
      </c>
      <c r="Z15" s="35">
        <f>SUM(N15+P15+R15+F15+H15)</f>
        <v>14</v>
      </c>
      <c r="AA15" s="36">
        <v>3</v>
      </c>
      <c r="AB15" s="37">
        <f t="shared" si="36"/>
        <v>21.428571428571427</v>
      </c>
      <c r="AC15" s="36">
        <v>11</v>
      </c>
      <c r="AD15" s="37">
        <f t="shared" si="37"/>
        <v>78.571428571428569</v>
      </c>
    </row>
    <row r="16" spans="1:30" ht="21">
      <c r="A16" s="65" t="s">
        <v>38</v>
      </c>
      <c r="B16" s="87"/>
      <c r="C16" s="38">
        <v>29</v>
      </c>
      <c r="D16" s="69">
        <v>16</v>
      </c>
      <c r="E16" s="19">
        <f t="shared" si="30"/>
        <v>55.172413793103445</v>
      </c>
      <c r="F16" s="30">
        <v>8</v>
      </c>
      <c r="G16" s="29">
        <f t="shared" si="8"/>
        <v>50</v>
      </c>
      <c r="H16" s="30">
        <v>0</v>
      </c>
      <c r="I16" s="32">
        <f t="shared" si="31"/>
        <v>0</v>
      </c>
      <c r="J16" s="33">
        <v>5</v>
      </c>
      <c r="K16" s="32">
        <f t="shared" si="32"/>
        <v>31.25</v>
      </c>
      <c r="L16" s="34">
        <v>0</v>
      </c>
      <c r="M16" s="32">
        <f t="shared" si="33"/>
        <v>0</v>
      </c>
      <c r="N16" s="34">
        <v>0</v>
      </c>
      <c r="O16" s="32">
        <f t="shared" si="34"/>
        <v>0</v>
      </c>
      <c r="P16" s="34">
        <v>1</v>
      </c>
      <c r="Q16" s="32">
        <f t="shared" si="38"/>
        <v>6.25</v>
      </c>
      <c r="R16" s="34">
        <v>2</v>
      </c>
      <c r="S16" s="32">
        <f t="shared" si="35"/>
        <v>12.5</v>
      </c>
      <c r="T16" s="34">
        <f>F16+H16+P16+R16</f>
        <v>11</v>
      </c>
      <c r="U16" s="34">
        <f t="shared" si="40"/>
        <v>16</v>
      </c>
      <c r="V16" s="32">
        <f t="shared" ref="V16:V25" si="41">T16*100/U16</f>
        <v>68.75</v>
      </c>
      <c r="W16" s="30">
        <v>9000</v>
      </c>
      <c r="X16" s="30">
        <v>30000</v>
      </c>
      <c r="Y16" s="30">
        <v>16545</v>
      </c>
      <c r="Z16" s="35">
        <f t="shared" ref="Z16:Z27" si="42">SUM(N16+P16+R16+F16+H16)</f>
        <v>11</v>
      </c>
      <c r="AA16" s="36">
        <v>8</v>
      </c>
      <c r="AB16" s="37">
        <f t="shared" si="36"/>
        <v>72.727272727272734</v>
      </c>
      <c r="AC16" s="36">
        <v>3</v>
      </c>
      <c r="AD16" s="37">
        <f t="shared" si="37"/>
        <v>27.27272727272727</v>
      </c>
    </row>
    <row r="17" spans="1:30" ht="21">
      <c r="A17" s="65" t="s">
        <v>39</v>
      </c>
      <c r="B17" s="87"/>
      <c r="C17" s="38">
        <v>64</v>
      </c>
      <c r="D17" s="69">
        <v>51</v>
      </c>
      <c r="E17" s="19">
        <f t="shared" si="30"/>
        <v>79.6875</v>
      </c>
      <c r="F17" s="30">
        <v>22</v>
      </c>
      <c r="G17" s="29">
        <f>F17*100/D17</f>
        <v>43.137254901960787</v>
      </c>
      <c r="H17" s="31">
        <v>2</v>
      </c>
      <c r="I17" s="32">
        <f>H17*100/D17</f>
        <v>3.9215686274509802</v>
      </c>
      <c r="J17" s="33">
        <v>16</v>
      </c>
      <c r="K17" s="32">
        <f t="shared" si="32"/>
        <v>31.372549019607842</v>
      </c>
      <c r="L17" s="34">
        <v>0</v>
      </c>
      <c r="M17" s="32">
        <f t="shared" si="33"/>
        <v>0</v>
      </c>
      <c r="N17" s="34">
        <v>5</v>
      </c>
      <c r="O17" s="32">
        <f t="shared" si="34"/>
        <v>9.8039215686274517</v>
      </c>
      <c r="P17" s="34">
        <v>5</v>
      </c>
      <c r="Q17" s="32">
        <f t="shared" si="38"/>
        <v>9.8039215686274517</v>
      </c>
      <c r="R17" s="34">
        <v>1</v>
      </c>
      <c r="S17" s="32">
        <f t="shared" si="35"/>
        <v>1.9607843137254901</v>
      </c>
      <c r="T17" s="34">
        <f>F17+H17+P17+R17</f>
        <v>30</v>
      </c>
      <c r="U17" s="34">
        <f t="shared" si="40"/>
        <v>46</v>
      </c>
      <c r="V17" s="32">
        <f t="shared" si="41"/>
        <v>65.217391304347828</v>
      </c>
      <c r="W17" s="30">
        <v>6000</v>
      </c>
      <c r="X17" s="30">
        <v>30000</v>
      </c>
      <c r="Y17" s="30">
        <v>14020</v>
      </c>
      <c r="Z17" s="35">
        <f>SUM(N17+P17+R17+F17+H17)</f>
        <v>35</v>
      </c>
      <c r="AA17" s="36">
        <v>15</v>
      </c>
      <c r="AB17" s="37">
        <f t="shared" si="36"/>
        <v>42.857142857142854</v>
      </c>
      <c r="AC17" s="36">
        <v>20</v>
      </c>
      <c r="AD17" s="37">
        <f t="shared" si="37"/>
        <v>57.142857142857139</v>
      </c>
    </row>
    <row r="18" spans="1:30" ht="21">
      <c r="A18" s="65" t="s">
        <v>40</v>
      </c>
      <c r="B18" s="87"/>
      <c r="C18" s="38">
        <v>44</v>
      </c>
      <c r="D18" s="69">
        <v>38</v>
      </c>
      <c r="E18" s="19">
        <f t="shared" si="30"/>
        <v>86.36363636363636</v>
      </c>
      <c r="F18" s="38">
        <v>25</v>
      </c>
      <c r="G18" s="29">
        <f t="shared" ref="G18:G25" si="43">F18*100/D18</f>
        <v>65.78947368421052</v>
      </c>
      <c r="H18" s="38">
        <v>2</v>
      </c>
      <c r="I18" s="32">
        <f t="shared" ref="I18:I25" si="44">H18*100/D18</f>
        <v>5.2631578947368425</v>
      </c>
      <c r="J18" s="38">
        <v>10</v>
      </c>
      <c r="K18" s="32">
        <f t="shared" si="32"/>
        <v>26.315789473684209</v>
      </c>
      <c r="L18" s="38">
        <v>0</v>
      </c>
      <c r="M18" s="32">
        <f t="shared" si="33"/>
        <v>0</v>
      </c>
      <c r="N18" s="38">
        <v>0</v>
      </c>
      <c r="O18" s="32">
        <f t="shared" si="34"/>
        <v>0</v>
      </c>
      <c r="P18" s="38">
        <v>1</v>
      </c>
      <c r="Q18" s="32">
        <f t="shared" si="38"/>
        <v>2.6315789473684212</v>
      </c>
      <c r="R18" s="38">
        <v>0</v>
      </c>
      <c r="S18" s="32">
        <f t="shared" si="35"/>
        <v>0</v>
      </c>
      <c r="T18" s="34">
        <f t="shared" ref="T18:T26" si="45">F18+H18+P18+R18</f>
        <v>28</v>
      </c>
      <c r="U18" s="34">
        <f t="shared" si="40"/>
        <v>38</v>
      </c>
      <c r="V18" s="32">
        <f t="shared" si="41"/>
        <v>73.684210526315795</v>
      </c>
      <c r="W18" s="30">
        <v>5000</v>
      </c>
      <c r="X18" s="30">
        <v>30000</v>
      </c>
      <c r="Y18" s="30">
        <v>12625</v>
      </c>
      <c r="Z18" s="35">
        <f t="shared" si="42"/>
        <v>28</v>
      </c>
      <c r="AA18" s="36">
        <v>0</v>
      </c>
      <c r="AB18" s="37">
        <f t="shared" si="36"/>
        <v>0</v>
      </c>
      <c r="AC18" s="36">
        <v>28</v>
      </c>
      <c r="AD18" s="37">
        <f t="shared" si="37"/>
        <v>100</v>
      </c>
    </row>
    <row r="19" spans="1:30" ht="21">
      <c r="A19" s="65" t="s">
        <v>41</v>
      </c>
      <c r="B19" s="87"/>
      <c r="C19" s="38">
        <v>37</v>
      </c>
      <c r="D19" s="69">
        <v>29</v>
      </c>
      <c r="E19" s="19">
        <f t="shared" si="30"/>
        <v>78.378378378378372</v>
      </c>
      <c r="F19" s="38">
        <v>9</v>
      </c>
      <c r="G19" s="29">
        <f t="shared" si="43"/>
        <v>31.03448275862069</v>
      </c>
      <c r="H19" s="38">
        <v>1</v>
      </c>
      <c r="I19" s="32">
        <f t="shared" si="44"/>
        <v>3.4482758620689653</v>
      </c>
      <c r="J19" s="38">
        <v>8</v>
      </c>
      <c r="K19" s="32">
        <f t="shared" si="32"/>
        <v>27.586206896551722</v>
      </c>
      <c r="L19" s="38">
        <v>1</v>
      </c>
      <c r="M19" s="32">
        <f t="shared" si="33"/>
        <v>3.4482758620689653</v>
      </c>
      <c r="N19" s="38">
        <v>7</v>
      </c>
      <c r="O19" s="32">
        <f t="shared" si="34"/>
        <v>24.137931034482758</v>
      </c>
      <c r="P19" s="38">
        <v>3</v>
      </c>
      <c r="Q19" s="32">
        <f t="shared" si="38"/>
        <v>10.344827586206897</v>
      </c>
      <c r="R19" s="38">
        <v>0</v>
      </c>
      <c r="S19" s="32">
        <f t="shared" si="35"/>
        <v>0</v>
      </c>
      <c r="T19" s="34">
        <f t="shared" si="45"/>
        <v>13</v>
      </c>
      <c r="U19" s="34">
        <f t="shared" si="40"/>
        <v>21</v>
      </c>
      <c r="V19" s="32">
        <f t="shared" si="41"/>
        <v>61.904761904761905</v>
      </c>
      <c r="W19" s="30">
        <v>5000</v>
      </c>
      <c r="X19" s="30">
        <v>18000</v>
      </c>
      <c r="Y19" s="30">
        <v>10474</v>
      </c>
      <c r="Z19" s="35">
        <f t="shared" si="42"/>
        <v>20</v>
      </c>
      <c r="AA19" s="36">
        <v>10</v>
      </c>
      <c r="AB19" s="37">
        <f t="shared" si="36"/>
        <v>50</v>
      </c>
      <c r="AC19" s="36">
        <v>10</v>
      </c>
      <c r="AD19" s="37">
        <f t="shared" si="37"/>
        <v>50</v>
      </c>
    </row>
    <row r="20" spans="1:30" ht="21">
      <c r="A20" s="65" t="s">
        <v>42</v>
      </c>
      <c r="B20" s="87"/>
      <c r="C20" s="38">
        <v>63</v>
      </c>
      <c r="D20" s="69">
        <v>57</v>
      </c>
      <c r="E20" s="19">
        <f t="shared" si="30"/>
        <v>90.476190476190482</v>
      </c>
      <c r="F20" s="38">
        <v>29</v>
      </c>
      <c r="G20" s="29">
        <f t="shared" si="43"/>
        <v>50.877192982456137</v>
      </c>
      <c r="H20" s="38">
        <v>0</v>
      </c>
      <c r="I20" s="32">
        <f t="shared" si="44"/>
        <v>0</v>
      </c>
      <c r="J20" s="38">
        <v>16</v>
      </c>
      <c r="K20" s="32">
        <f t="shared" si="32"/>
        <v>28.07017543859649</v>
      </c>
      <c r="L20" s="38">
        <v>2</v>
      </c>
      <c r="M20" s="32">
        <f t="shared" si="33"/>
        <v>3.5087719298245612</v>
      </c>
      <c r="N20" s="38">
        <v>6</v>
      </c>
      <c r="O20" s="32">
        <f t="shared" si="34"/>
        <v>10.526315789473685</v>
      </c>
      <c r="P20" s="38">
        <v>3</v>
      </c>
      <c r="Q20" s="32">
        <f t="shared" si="38"/>
        <v>5.2631578947368425</v>
      </c>
      <c r="R20" s="38">
        <v>1</v>
      </c>
      <c r="S20" s="32">
        <f t="shared" si="35"/>
        <v>1.7543859649122806</v>
      </c>
      <c r="T20" s="34">
        <f t="shared" si="45"/>
        <v>33</v>
      </c>
      <c r="U20" s="34">
        <f t="shared" si="40"/>
        <v>49</v>
      </c>
      <c r="V20" s="32">
        <f t="shared" si="41"/>
        <v>67.34693877551021</v>
      </c>
      <c r="W20" s="30">
        <v>7000</v>
      </c>
      <c r="X20" s="30">
        <v>30000</v>
      </c>
      <c r="Y20" s="30">
        <v>14692</v>
      </c>
      <c r="Z20" s="35">
        <f t="shared" si="42"/>
        <v>39</v>
      </c>
      <c r="AA20" s="36">
        <v>23</v>
      </c>
      <c r="AB20" s="37">
        <f t="shared" si="36"/>
        <v>58.974358974358978</v>
      </c>
      <c r="AC20" s="36">
        <v>16</v>
      </c>
      <c r="AD20" s="37">
        <f t="shared" si="37"/>
        <v>41.025641025641022</v>
      </c>
    </row>
    <row r="21" spans="1:30" ht="21">
      <c r="A21" s="65" t="s">
        <v>43</v>
      </c>
      <c r="B21" s="87"/>
      <c r="C21" s="38">
        <v>41</v>
      </c>
      <c r="D21" s="69">
        <v>27</v>
      </c>
      <c r="E21" s="19">
        <f t="shared" si="30"/>
        <v>65.853658536585371</v>
      </c>
      <c r="F21" s="38">
        <v>12</v>
      </c>
      <c r="G21" s="29">
        <f t="shared" si="43"/>
        <v>44.444444444444443</v>
      </c>
      <c r="H21" s="38">
        <v>1</v>
      </c>
      <c r="I21" s="32">
        <f t="shared" si="44"/>
        <v>3.7037037037037037</v>
      </c>
      <c r="J21" s="38">
        <v>12</v>
      </c>
      <c r="K21" s="32">
        <f>J21*100/D21</f>
        <v>44.444444444444443</v>
      </c>
      <c r="L21" s="38">
        <v>0</v>
      </c>
      <c r="M21" s="32">
        <f t="shared" si="33"/>
        <v>0</v>
      </c>
      <c r="N21" s="38">
        <v>2</v>
      </c>
      <c r="O21" s="32">
        <f t="shared" si="34"/>
        <v>7.4074074074074074</v>
      </c>
      <c r="P21" s="38">
        <v>0</v>
      </c>
      <c r="Q21" s="32">
        <f t="shared" si="38"/>
        <v>0</v>
      </c>
      <c r="R21" s="38">
        <v>0</v>
      </c>
      <c r="S21" s="32">
        <f t="shared" si="35"/>
        <v>0</v>
      </c>
      <c r="T21" s="34">
        <f t="shared" si="45"/>
        <v>13</v>
      </c>
      <c r="U21" s="34">
        <f t="shared" si="40"/>
        <v>25</v>
      </c>
      <c r="V21" s="32">
        <f t="shared" si="41"/>
        <v>52</v>
      </c>
      <c r="W21" s="30">
        <v>8000</v>
      </c>
      <c r="X21" s="30">
        <v>20000</v>
      </c>
      <c r="Y21" s="30">
        <v>13033</v>
      </c>
      <c r="Z21" s="35">
        <f t="shared" si="42"/>
        <v>15</v>
      </c>
      <c r="AA21" s="36">
        <v>5</v>
      </c>
      <c r="AB21" s="37">
        <f t="shared" si="36"/>
        <v>33.333333333333329</v>
      </c>
      <c r="AC21" s="36">
        <v>10</v>
      </c>
      <c r="AD21" s="37">
        <f t="shared" si="37"/>
        <v>66.666666666666657</v>
      </c>
    </row>
    <row r="22" spans="1:30" ht="21">
      <c r="A22" s="66" t="s">
        <v>44</v>
      </c>
      <c r="B22" s="87"/>
      <c r="C22" s="38">
        <v>38</v>
      </c>
      <c r="D22" s="69">
        <v>31</v>
      </c>
      <c r="E22" s="19">
        <f t="shared" si="30"/>
        <v>81.578947368421055</v>
      </c>
      <c r="F22" s="38">
        <v>13</v>
      </c>
      <c r="G22" s="29">
        <f t="shared" si="43"/>
        <v>41.935483870967744</v>
      </c>
      <c r="H22" s="38">
        <v>2</v>
      </c>
      <c r="I22" s="32">
        <f t="shared" si="44"/>
        <v>6.4516129032258061</v>
      </c>
      <c r="J22" s="38">
        <v>9</v>
      </c>
      <c r="K22" s="32">
        <f t="shared" si="32"/>
        <v>29.032258064516128</v>
      </c>
      <c r="L22" s="38">
        <v>2</v>
      </c>
      <c r="M22" s="32">
        <f t="shared" si="33"/>
        <v>6.4516129032258061</v>
      </c>
      <c r="N22" s="38">
        <v>4</v>
      </c>
      <c r="O22" s="32">
        <f t="shared" si="34"/>
        <v>12.903225806451612</v>
      </c>
      <c r="P22" s="38">
        <v>0</v>
      </c>
      <c r="Q22" s="32">
        <f t="shared" si="38"/>
        <v>0</v>
      </c>
      <c r="R22" s="38">
        <v>1</v>
      </c>
      <c r="S22" s="32">
        <f t="shared" si="35"/>
        <v>3.225806451612903</v>
      </c>
      <c r="T22" s="34">
        <f t="shared" si="45"/>
        <v>16</v>
      </c>
      <c r="U22" s="34">
        <f t="shared" si="40"/>
        <v>25</v>
      </c>
      <c r="V22" s="32">
        <f t="shared" si="41"/>
        <v>64</v>
      </c>
      <c r="W22" s="30">
        <v>5000</v>
      </c>
      <c r="X22" s="30">
        <v>15000</v>
      </c>
      <c r="Y22" s="30">
        <v>9290</v>
      </c>
      <c r="Z22" s="35">
        <f t="shared" si="42"/>
        <v>20</v>
      </c>
      <c r="AA22" s="36">
        <v>6</v>
      </c>
      <c r="AB22" s="37">
        <f t="shared" si="36"/>
        <v>30</v>
      </c>
      <c r="AC22" s="36">
        <v>14</v>
      </c>
      <c r="AD22" s="37">
        <f t="shared" si="37"/>
        <v>70</v>
      </c>
    </row>
    <row r="23" spans="1:30" ht="21">
      <c r="A23" s="65" t="s">
        <v>45</v>
      </c>
      <c r="B23" s="87"/>
      <c r="C23" s="38">
        <v>23</v>
      </c>
      <c r="D23" s="69">
        <v>20</v>
      </c>
      <c r="E23" s="19">
        <f t="shared" si="30"/>
        <v>86.956521739130437</v>
      </c>
      <c r="F23" s="38">
        <v>14</v>
      </c>
      <c r="G23" s="29">
        <f t="shared" si="43"/>
        <v>70</v>
      </c>
      <c r="H23" s="38">
        <v>0</v>
      </c>
      <c r="I23" s="32">
        <f t="shared" si="44"/>
        <v>0</v>
      </c>
      <c r="J23" s="38">
        <v>0</v>
      </c>
      <c r="K23" s="32">
        <f t="shared" si="32"/>
        <v>0</v>
      </c>
      <c r="L23" s="38">
        <v>0</v>
      </c>
      <c r="M23" s="32">
        <f t="shared" si="33"/>
        <v>0</v>
      </c>
      <c r="N23" s="38">
        <v>2</v>
      </c>
      <c r="O23" s="32">
        <f t="shared" si="34"/>
        <v>10</v>
      </c>
      <c r="P23" s="38">
        <v>4</v>
      </c>
      <c r="Q23" s="32">
        <f t="shared" si="38"/>
        <v>20</v>
      </c>
      <c r="R23" s="38">
        <v>0</v>
      </c>
      <c r="S23" s="32">
        <f t="shared" si="35"/>
        <v>0</v>
      </c>
      <c r="T23" s="34">
        <f t="shared" si="45"/>
        <v>18</v>
      </c>
      <c r="U23" s="34">
        <f t="shared" si="40"/>
        <v>18</v>
      </c>
      <c r="V23" s="32">
        <f t="shared" si="41"/>
        <v>100</v>
      </c>
      <c r="W23" s="30">
        <v>6000</v>
      </c>
      <c r="X23" s="30">
        <v>20000</v>
      </c>
      <c r="Y23" s="30">
        <v>11125</v>
      </c>
      <c r="Z23" s="35">
        <f t="shared" si="42"/>
        <v>20</v>
      </c>
      <c r="AA23" s="36">
        <v>7</v>
      </c>
      <c r="AB23" s="37">
        <f t="shared" si="36"/>
        <v>35</v>
      </c>
      <c r="AC23" s="36">
        <v>13</v>
      </c>
      <c r="AD23" s="37">
        <f t="shared" si="37"/>
        <v>65</v>
      </c>
    </row>
    <row r="24" spans="1:30" ht="21">
      <c r="A24" s="65" t="s">
        <v>46</v>
      </c>
      <c r="B24" s="87"/>
      <c r="C24" s="38">
        <v>115</v>
      </c>
      <c r="D24" s="69">
        <v>89</v>
      </c>
      <c r="E24" s="19">
        <f t="shared" si="30"/>
        <v>77.391304347826079</v>
      </c>
      <c r="F24" s="38">
        <v>47</v>
      </c>
      <c r="G24" s="29">
        <f t="shared" si="43"/>
        <v>52.80898876404494</v>
      </c>
      <c r="H24" s="38">
        <v>2</v>
      </c>
      <c r="I24" s="32">
        <f t="shared" si="44"/>
        <v>2.2471910112359552</v>
      </c>
      <c r="J24" s="38">
        <v>17</v>
      </c>
      <c r="K24" s="32">
        <f t="shared" si="32"/>
        <v>19.101123595505619</v>
      </c>
      <c r="L24" s="38">
        <v>1</v>
      </c>
      <c r="M24" s="32">
        <f>L24*100/D24</f>
        <v>1.1235955056179776</v>
      </c>
      <c r="N24" s="38">
        <v>15</v>
      </c>
      <c r="O24" s="32">
        <f t="shared" si="34"/>
        <v>16.853932584269664</v>
      </c>
      <c r="P24" s="38">
        <v>6</v>
      </c>
      <c r="Q24" s="32">
        <f t="shared" si="38"/>
        <v>6.7415730337078648</v>
      </c>
      <c r="R24" s="38">
        <v>1</v>
      </c>
      <c r="S24" s="32">
        <f t="shared" si="35"/>
        <v>1.1235955056179776</v>
      </c>
      <c r="T24" s="34">
        <f t="shared" si="45"/>
        <v>56</v>
      </c>
      <c r="U24" s="34">
        <f t="shared" si="40"/>
        <v>73</v>
      </c>
      <c r="V24" s="32">
        <f t="shared" si="41"/>
        <v>76.712328767123282</v>
      </c>
      <c r="W24" s="30">
        <v>6000</v>
      </c>
      <c r="X24" s="30">
        <v>40000</v>
      </c>
      <c r="Y24" s="30">
        <v>14803</v>
      </c>
      <c r="Z24" s="35">
        <f t="shared" si="42"/>
        <v>71</v>
      </c>
      <c r="AA24" s="36">
        <v>40</v>
      </c>
      <c r="AB24" s="37">
        <f t="shared" si="36"/>
        <v>56.338028169014088</v>
      </c>
      <c r="AC24" s="36">
        <v>31</v>
      </c>
      <c r="AD24" s="37">
        <f t="shared" si="37"/>
        <v>43.661971830985912</v>
      </c>
    </row>
    <row r="25" spans="1:30" ht="21">
      <c r="A25" s="65" t="s">
        <v>47</v>
      </c>
      <c r="B25" s="88"/>
      <c r="C25" s="38">
        <v>40</v>
      </c>
      <c r="D25" s="69">
        <v>31</v>
      </c>
      <c r="E25" s="19">
        <f t="shared" si="30"/>
        <v>77.5</v>
      </c>
      <c r="F25" s="38">
        <v>14</v>
      </c>
      <c r="G25" s="29">
        <f t="shared" si="43"/>
        <v>45.161290322580648</v>
      </c>
      <c r="H25" s="38">
        <v>0</v>
      </c>
      <c r="I25" s="32">
        <f t="shared" si="44"/>
        <v>0</v>
      </c>
      <c r="J25" s="38">
        <v>15</v>
      </c>
      <c r="K25" s="32">
        <f t="shared" si="32"/>
        <v>48.387096774193552</v>
      </c>
      <c r="L25" s="38">
        <v>0</v>
      </c>
      <c r="M25" s="32">
        <f t="shared" si="33"/>
        <v>0</v>
      </c>
      <c r="N25" s="38">
        <v>1</v>
      </c>
      <c r="O25" s="32">
        <f t="shared" si="34"/>
        <v>3.225806451612903</v>
      </c>
      <c r="P25" s="38">
        <v>1</v>
      </c>
      <c r="Q25" s="32">
        <f t="shared" si="38"/>
        <v>3.225806451612903</v>
      </c>
      <c r="R25" s="38">
        <v>0</v>
      </c>
      <c r="S25" s="32">
        <f t="shared" si="35"/>
        <v>0</v>
      </c>
      <c r="T25" s="34">
        <f t="shared" si="45"/>
        <v>15</v>
      </c>
      <c r="U25" s="34">
        <f t="shared" si="40"/>
        <v>30</v>
      </c>
      <c r="V25" s="32">
        <f t="shared" si="41"/>
        <v>50</v>
      </c>
      <c r="W25" s="30">
        <v>9000</v>
      </c>
      <c r="X25" s="30">
        <v>15500</v>
      </c>
      <c r="Y25" s="30">
        <v>11421</v>
      </c>
      <c r="Z25" s="35">
        <f t="shared" si="42"/>
        <v>16</v>
      </c>
      <c r="AA25" s="36">
        <v>5</v>
      </c>
      <c r="AB25" s="37">
        <f t="shared" si="36"/>
        <v>31.25</v>
      </c>
      <c r="AC25" s="36">
        <v>11</v>
      </c>
      <c r="AD25" s="37">
        <f t="shared" si="37"/>
        <v>68.75</v>
      </c>
    </row>
    <row r="26" spans="1:30" ht="21">
      <c r="A26" s="66" t="s">
        <v>48</v>
      </c>
      <c r="B26" s="62" t="s">
        <v>32</v>
      </c>
      <c r="C26" s="38">
        <v>1</v>
      </c>
      <c r="D26" s="69">
        <v>1</v>
      </c>
      <c r="E26" s="19">
        <f t="shared" si="30"/>
        <v>100</v>
      </c>
      <c r="F26" s="38">
        <v>1</v>
      </c>
      <c r="G26" s="29">
        <v>0</v>
      </c>
      <c r="H26" s="38">
        <v>0</v>
      </c>
      <c r="I26" s="29">
        <v>0</v>
      </c>
      <c r="J26" s="38">
        <v>0</v>
      </c>
      <c r="K26" s="29">
        <v>0</v>
      </c>
      <c r="L26" s="38">
        <v>0</v>
      </c>
      <c r="M26" s="29">
        <v>0</v>
      </c>
      <c r="N26" s="38">
        <v>0</v>
      </c>
      <c r="O26" s="29">
        <v>0</v>
      </c>
      <c r="P26" s="38">
        <v>0</v>
      </c>
      <c r="Q26" s="29">
        <v>0</v>
      </c>
      <c r="R26" s="38">
        <v>0</v>
      </c>
      <c r="S26" s="29">
        <v>0</v>
      </c>
      <c r="T26" s="34">
        <f t="shared" si="45"/>
        <v>1</v>
      </c>
      <c r="U26" s="34">
        <f t="shared" si="40"/>
        <v>1</v>
      </c>
      <c r="V26" s="29">
        <v>0</v>
      </c>
      <c r="W26" s="30">
        <v>30000</v>
      </c>
      <c r="X26" s="30">
        <v>30000</v>
      </c>
      <c r="Y26" s="30">
        <v>30000</v>
      </c>
      <c r="Z26" s="35">
        <f t="shared" si="42"/>
        <v>1</v>
      </c>
      <c r="AA26" s="30">
        <v>1</v>
      </c>
      <c r="AB26" s="37">
        <f t="shared" si="36"/>
        <v>100</v>
      </c>
      <c r="AC26" s="30">
        <v>0</v>
      </c>
      <c r="AD26" s="37">
        <f t="shared" si="37"/>
        <v>0</v>
      </c>
    </row>
    <row r="27" spans="1:30" ht="21">
      <c r="A27" s="67" t="s">
        <v>49</v>
      </c>
      <c r="B27" s="62" t="s">
        <v>50</v>
      </c>
      <c r="C27" s="38">
        <v>3</v>
      </c>
      <c r="D27" s="69">
        <v>2</v>
      </c>
      <c r="E27" s="19">
        <f t="shared" si="30"/>
        <v>66.666666666666657</v>
      </c>
      <c r="F27" s="38">
        <v>0</v>
      </c>
      <c r="G27" s="29">
        <v>0</v>
      </c>
      <c r="H27" s="38">
        <v>0</v>
      </c>
      <c r="I27" s="29">
        <v>0</v>
      </c>
      <c r="J27" s="38">
        <v>0</v>
      </c>
      <c r="K27" s="29">
        <v>0</v>
      </c>
      <c r="L27" s="38">
        <v>0</v>
      </c>
      <c r="M27" s="29">
        <v>0</v>
      </c>
      <c r="N27" s="38">
        <v>1</v>
      </c>
      <c r="O27" s="29">
        <v>0</v>
      </c>
      <c r="P27" s="38">
        <v>0</v>
      </c>
      <c r="Q27" s="29">
        <v>0</v>
      </c>
      <c r="R27" s="38">
        <v>1</v>
      </c>
      <c r="S27" s="29">
        <v>0</v>
      </c>
      <c r="T27" s="34">
        <f>F27+H27+P27+R27</f>
        <v>1</v>
      </c>
      <c r="U27" s="34">
        <f t="shared" si="40"/>
        <v>1</v>
      </c>
      <c r="V27" s="29">
        <v>0</v>
      </c>
      <c r="W27" s="30">
        <v>26500</v>
      </c>
      <c r="X27" s="30">
        <v>40000</v>
      </c>
      <c r="Y27" s="30">
        <v>33250</v>
      </c>
      <c r="Z27" s="35">
        <f t="shared" si="42"/>
        <v>2</v>
      </c>
      <c r="AA27" s="30">
        <v>1</v>
      </c>
      <c r="AB27" s="37">
        <f t="shared" si="36"/>
        <v>50</v>
      </c>
      <c r="AC27" s="30">
        <v>1</v>
      </c>
      <c r="AD27" s="37">
        <f t="shared" si="37"/>
        <v>50</v>
      </c>
    </row>
    <row r="28" spans="1:30" ht="21">
      <c r="A28" s="49" t="s">
        <v>51</v>
      </c>
      <c r="B28" s="8"/>
      <c r="C28" s="11">
        <f t="shared" ref="C28:D28" si="46">SUM(C29:C33)</f>
        <v>234</v>
      </c>
      <c r="D28" s="11">
        <f t="shared" si="46"/>
        <v>169</v>
      </c>
      <c r="E28" s="10">
        <f>D28/C28*100</f>
        <v>72.222222222222214</v>
      </c>
      <c r="F28" s="11">
        <f>SUM(F29:F33)</f>
        <v>82</v>
      </c>
      <c r="G28" s="10">
        <f>F28*100/D28</f>
        <v>48.520710059171599</v>
      </c>
      <c r="H28" s="11">
        <f>SUM(H29:H33)</f>
        <v>0</v>
      </c>
      <c r="I28" s="12">
        <f>H28*100/D28</f>
        <v>0</v>
      </c>
      <c r="J28" s="16">
        <f>SUM(J29:J33)</f>
        <v>44</v>
      </c>
      <c r="K28" s="12">
        <f>J28*100/D28</f>
        <v>26.035502958579883</v>
      </c>
      <c r="L28" s="16">
        <f>SUM(L29:L33)</f>
        <v>2</v>
      </c>
      <c r="M28" s="12">
        <f>L28*100/D28</f>
        <v>1.1834319526627219</v>
      </c>
      <c r="N28" s="16">
        <f>SUM(N29:N33)</f>
        <v>30</v>
      </c>
      <c r="O28" s="12">
        <f>N28*100/D28</f>
        <v>17.751479289940828</v>
      </c>
      <c r="P28" s="16">
        <f>SUM(P29:P33)</f>
        <v>7</v>
      </c>
      <c r="Q28" s="12">
        <f>P28*100/D28</f>
        <v>4.1420118343195265</v>
      </c>
      <c r="R28" s="16">
        <f>SUM(R29:R33)</f>
        <v>4</v>
      </c>
      <c r="S28" s="12">
        <f>R28*100/D28</f>
        <v>2.3668639053254439</v>
      </c>
      <c r="T28" s="16">
        <f>SUM(T29:T33)</f>
        <v>93</v>
      </c>
      <c r="U28" s="16">
        <f>SUM(U29:U33)</f>
        <v>137</v>
      </c>
      <c r="V28" s="12">
        <f>T28*100/U28</f>
        <v>67.883211678832112</v>
      </c>
      <c r="W28" s="14">
        <f>MIN(W29:W33)</f>
        <v>5000</v>
      </c>
      <c r="X28" s="14">
        <f>MAX(X29:X33)</f>
        <v>60000</v>
      </c>
      <c r="Y28" s="15">
        <f>AVERAGE(Y29:Y33)</f>
        <v>16029.2</v>
      </c>
      <c r="Z28" s="16">
        <f>SUM(Z29:Z33)</f>
        <v>123</v>
      </c>
      <c r="AA28" s="9">
        <f>SUM(AA29:AA33)</f>
        <v>82</v>
      </c>
      <c r="AB28" s="12">
        <f>AA28/Z28*100</f>
        <v>66.666666666666657</v>
      </c>
      <c r="AC28" s="9">
        <f>SUM(AC29:AC33)</f>
        <v>41</v>
      </c>
      <c r="AD28" s="12">
        <f>AC28/Z28*100</f>
        <v>33.333333333333329</v>
      </c>
    </row>
    <row r="29" spans="1:30" ht="21">
      <c r="A29" s="63" t="s">
        <v>52</v>
      </c>
      <c r="B29" s="86" t="s">
        <v>26</v>
      </c>
      <c r="C29" s="38">
        <v>38</v>
      </c>
      <c r="D29" s="69">
        <v>34</v>
      </c>
      <c r="E29" s="19">
        <f t="shared" ref="E29:E33" si="47">D29/C29*100</f>
        <v>89.473684210526315</v>
      </c>
      <c r="F29" s="20">
        <v>17</v>
      </c>
      <c r="G29" s="19">
        <f t="shared" ref="G29:G33" si="48">F29*100/D29</f>
        <v>50</v>
      </c>
      <c r="H29" s="21">
        <v>0</v>
      </c>
      <c r="I29" s="22">
        <f t="shared" ref="I29:I31" si="49">H29*100/D29</f>
        <v>0</v>
      </c>
      <c r="J29" s="23">
        <v>10</v>
      </c>
      <c r="K29" s="22">
        <f t="shared" ref="K29:K33" si="50">J29*100/D29</f>
        <v>29.411764705882351</v>
      </c>
      <c r="L29" s="24">
        <v>1</v>
      </c>
      <c r="M29" s="22">
        <f t="shared" ref="M29:M33" si="51">L29*100/D29</f>
        <v>2.9411764705882355</v>
      </c>
      <c r="N29" s="24">
        <v>2</v>
      </c>
      <c r="O29" s="22">
        <f t="shared" ref="O29:O33" si="52">N29*100/D29</f>
        <v>5.882352941176471</v>
      </c>
      <c r="P29" s="24">
        <v>3</v>
      </c>
      <c r="Q29" s="22">
        <f>P29*100/$D29</f>
        <v>8.8235294117647065</v>
      </c>
      <c r="R29" s="24">
        <v>1</v>
      </c>
      <c r="S29" s="22">
        <f t="shared" ref="S29:S33" si="53">R29*100/$D29</f>
        <v>2.9411764705882355</v>
      </c>
      <c r="T29" s="24">
        <f>F29+H29+P29+R29</f>
        <v>21</v>
      </c>
      <c r="U29" s="24">
        <f>D29-L29-N29</f>
        <v>31</v>
      </c>
      <c r="V29" s="22">
        <f>T29*100/U29</f>
        <v>67.741935483870961</v>
      </c>
      <c r="W29" s="20">
        <v>5000</v>
      </c>
      <c r="X29" s="20">
        <v>30000</v>
      </c>
      <c r="Y29" s="20">
        <v>13720</v>
      </c>
      <c r="Z29" s="25">
        <f>SUM(N29+P29+R29+F29+H29)</f>
        <v>23</v>
      </c>
      <c r="AA29" s="26">
        <v>16</v>
      </c>
      <c r="AB29" s="27">
        <f>AA29/Z29*100</f>
        <v>69.565217391304344</v>
      </c>
      <c r="AC29" s="26">
        <v>7</v>
      </c>
      <c r="AD29" s="27">
        <f t="shared" ref="AD29:AD31" si="54">AC29/Z29*100</f>
        <v>30.434782608695656</v>
      </c>
    </row>
    <row r="30" spans="1:30" ht="21">
      <c r="A30" s="63" t="s">
        <v>53</v>
      </c>
      <c r="B30" s="87"/>
      <c r="C30" s="38">
        <v>44</v>
      </c>
      <c r="D30" s="69">
        <v>26</v>
      </c>
      <c r="E30" s="19">
        <f t="shared" si="47"/>
        <v>59.090909090909093</v>
      </c>
      <c r="F30" s="20">
        <v>17</v>
      </c>
      <c r="G30" s="19">
        <f t="shared" si="48"/>
        <v>65.384615384615387</v>
      </c>
      <c r="H30" s="21">
        <v>0</v>
      </c>
      <c r="I30" s="22">
        <f t="shared" si="49"/>
        <v>0</v>
      </c>
      <c r="J30" s="23">
        <v>3</v>
      </c>
      <c r="K30" s="22">
        <f t="shared" si="50"/>
        <v>11.538461538461538</v>
      </c>
      <c r="L30" s="24">
        <v>1</v>
      </c>
      <c r="M30" s="22">
        <f t="shared" si="51"/>
        <v>3.8461538461538463</v>
      </c>
      <c r="N30" s="24">
        <v>4</v>
      </c>
      <c r="O30" s="22">
        <f t="shared" si="52"/>
        <v>15.384615384615385</v>
      </c>
      <c r="P30" s="24">
        <v>1</v>
      </c>
      <c r="Q30" s="22">
        <f t="shared" ref="Q30:Q33" si="55">P30*100/$D30</f>
        <v>3.8461538461538463</v>
      </c>
      <c r="R30" s="24">
        <v>0</v>
      </c>
      <c r="S30" s="22">
        <f t="shared" si="53"/>
        <v>0</v>
      </c>
      <c r="T30" s="24">
        <f t="shared" ref="T30" si="56">F30+H30+P30+R30</f>
        <v>18</v>
      </c>
      <c r="U30" s="24">
        <f t="shared" ref="U30:U33" si="57">D30-L30-N30</f>
        <v>21</v>
      </c>
      <c r="V30" s="22">
        <f t="shared" ref="V30:V33" si="58">T30*100/U30</f>
        <v>85.714285714285708</v>
      </c>
      <c r="W30" s="20">
        <v>6600</v>
      </c>
      <c r="X30" s="20">
        <v>20000</v>
      </c>
      <c r="Y30" s="20">
        <v>11701</v>
      </c>
      <c r="Z30" s="25">
        <f>SUM(N30+P30+R30+F30+H30)</f>
        <v>22</v>
      </c>
      <c r="AA30" s="26">
        <v>13</v>
      </c>
      <c r="AB30" s="27">
        <f t="shared" ref="AB30:AB33" si="59">AA30/Z30*100</f>
        <v>59.090909090909093</v>
      </c>
      <c r="AC30" s="26">
        <v>9</v>
      </c>
      <c r="AD30" s="27">
        <f t="shared" si="54"/>
        <v>40.909090909090914</v>
      </c>
    </row>
    <row r="31" spans="1:30" ht="21">
      <c r="A31" s="63" t="s">
        <v>54</v>
      </c>
      <c r="B31" s="87"/>
      <c r="C31" s="38">
        <v>81</v>
      </c>
      <c r="D31" s="69">
        <v>50</v>
      </c>
      <c r="E31" s="19">
        <f t="shared" si="47"/>
        <v>61.728395061728392</v>
      </c>
      <c r="F31" s="20">
        <v>25</v>
      </c>
      <c r="G31" s="19">
        <f t="shared" si="48"/>
        <v>50</v>
      </c>
      <c r="H31" s="21">
        <v>0</v>
      </c>
      <c r="I31" s="22">
        <f t="shared" si="49"/>
        <v>0</v>
      </c>
      <c r="J31" s="23">
        <v>15</v>
      </c>
      <c r="K31" s="22">
        <f t="shared" si="50"/>
        <v>30</v>
      </c>
      <c r="L31" s="24">
        <v>0</v>
      </c>
      <c r="M31" s="22">
        <f t="shared" si="51"/>
        <v>0</v>
      </c>
      <c r="N31" s="24">
        <v>7</v>
      </c>
      <c r="O31" s="22">
        <f t="shared" si="52"/>
        <v>14</v>
      </c>
      <c r="P31" s="24">
        <v>3</v>
      </c>
      <c r="Q31" s="22">
        <f t="shared" si="55"/>
        <v>6</v>
      </c>
      <c r="R31" s="24">
        <v>0</v>
      </c>
      <c r="S31" s="22">
        <f t="shared" si="53"/>
        <v>0</v>
      </c>
      <c r="T31" s="24">
        <f>F31+H31+P31+R31</f>
        <v>28</v>
      </c>
      <c r="U31" s="24">
        <f>D31-L31-N31</f>
        <v>43</v>
      </c>
      <c r="V31" s="22">
        <f t="shared" si="58"/>
        <v>65.116279069767444</v>
      </c>
      <c r="W31" s="20">
        <v>6000</v>
      </c>
      <c r="X31" s="20">
        <v>15000</v>
      </c>
      <c r="Y31" s="20">
        <v>11707</v>
      </c>
      <c r="Z31" s="25">
        <f t="shared" ref="Z31:Z32" si="60">SUM(N31+P31+R31+F31+H31)</f>
        <v>35</v>
      </c>
      <c r="AA31" s="26">
        <v>18</v>
      </c>
      <c r="AB31" s="27">
        <f t="shared" si="59"/>
        <v>51.428571428571423</v>
      </c>
      <c r="AC31" s="26">
        <v>17</v>
      </c>
      <c r="AD31" s="27">
        <f t="shared" si="54"/>
        <v>48.571428571428569</v>
      </c>
    </row>
    <row r="32" spans="1:30" ht="21">
      <c r="A32" s="63" t="s">
        <v>55</v>
      </c>
      <c r="B32" s="88"/>
      <c r="C32" s="38">
        <v>56</v>
      </c>
      <c r="D32" s="69">
        <v>44</v>
      </c>
      <c r="E32" s="19">
        <f t="shared" si="47"/>
        <v>78.571428571428569</v>
      </c>
      <c r="F32" s="20">
        <v>23</v>
      </c>
      <c r="G32" s="19">
        <f t="shared" si="48"/>
        <v>52.272727272727273</v>
      </c>
      <c r="H32" s="21">
        <v>0</v>
      </c>
      <c r="I32" s="22">
        <f>H32*100/D32</f>
        <v>0</v>
      </c>
      <c r="J32" s="23">
        <v>16</v>
      </c>
      <c r="K32" s="22">
        <f t="shared" si="50"/>
        <v>36.363636363636367</v>
      </c>
      <c r="L32" s="24">
        <v>0</v>
      </c>
      <c r="M32" s="22">
        <f t="shared" si="51"/>
        <v>0</v>
      </c>
      <c r="N32" s="24">
        <v>5</v>
      </c>
      <c r="O32" s="22">
        <f t="shared" si="52"/>
        <v>11.363636363636363</v>
      </c>
      <c r="P32" s="24">
        <v>0</v>
      </c>
      <c r="Q32" s="22">
        <f t="shared" si="55"/>
        <v>0</v>
      </c>
      <c r="R32" s="24">
        <v>0</v>
      </c>
      <c r="S32" s="22">
        <f t="shared" si="53"/>
        <v>0</v>
      </c>
      <c r="T32" s="24">
        <f>F32+H32+P32+R32</f>
        <v>23</v>
      </c>
      <c r="U32" s="24">
        <f t="shared" si="57"/>
        <v>39</v>
      </c>
      <c r="V32" s="22">
        <f t="shared" si="58"/>
        <v>58.974358974358971</v>
      </c>
      <c r="W32" s="20">
        <v>7260</v>
      </c>
      <c r="X32" s="20">
        <v>30000</v>
      </c>
      <c r="Y32" s="20">
        <v>17645</v>
      </c>
      <c r="Z32" s="25">
        <f t="shared" si="60"/>
        <v>28</v>
      </c>
      <c r="AA32" s="26">
        <v>23</v>
      </c>
      <c r="AB32" s="27">
        <f t="shared" si="59"/>
        <v>82.142857142857139</v>
      </c>
      <c r="AC32" s="26">
        <v>5</v>
      </c>
      <c r="AD32" s="27">
        <f>AC32/Z32*100</f>
        <v>17.857142857142858</v>
      </c>
    </row>
    <row r="33" spans="1:30" ht="21">
      <c r="A33" s="63" t="s">
        <v>56</v>
      </c>
      <c r="B33" s="28" t="s">
        <v>32</v>
      </c>
      <c r="C33" s="38">
        <v>15</v>
      </c>
      <c r="D33" s="69">
        <v>15</v>
      </c>
      <c r="E33" s="19">
        <f t="shared" si="47"/>
        <v>100</v>
      </c>
      <c r="F33" s="20">
        <v>0</v>
      </c>
      <c r="G33" s="19">
        <f t="shared" si="48"/>
        <v>0</v>
      </c>
      <c r="H33" s="21">
        <v>0</v>
      </c>
      <c r="I33" s="22">
        <f>H33*100/D33</f>
        <v>0</v>
      </c>
      <c r="J33" s="23">
        <v>0</v>
      </c>
      <c r="K33" s="22">
        <f t="shared" si="50"/>
        <v>0</v>
      </c>
      <c r="L33" s="24">
        <v>0</v>
      </c>
      <c r="M33" s="22">
        <f t="shared" si="51"/>
        <v>0</v>
      </c>
      <c r="N33" s="24">
        <v>12</v>
      </c>
      <c r="O33" s="22">
        <f t="shared" si="52"/>
        <v>80</v>
      </c>
      <c r="P33" s="24">
        <v>0</v>
      </c>
      <c r="Q33" s="22">
        <f t="shared" si="55"/>
        <v>0</v>
      </c>
      <c r="R33" s="24">
        <v>3</v>
      </c>
      <c r="S33" s="22">
        <f t="shared" si="53"/>
        <v>20</v>
      </c>
      <c r="T33" s="24">
        <f>F33+H33+P33+R33</f>
        <v>3</v>
      </c>
      <c r="U33" s="24">
        <f t="shared" si="57"/>
        <v>3</v>
      </c>
      <c r="V33" s="22">
        <f t="shared" si="58"/>
        <v>100</v>
      </c>
      <c r="W33" s="20">
        <v>15000</v>
      </c>
      <c r="X33" s="20">
        <v>60000</v>
      </c>
      <c r="Y33" s="20">
        <v>25373</v>
      </c>
      <c r="Z33" s="25">
        <f>SUM(N33+P33+R33+F33+H33)</f>
        <v>15</v>
      </c>
      <c r="AA33" s="26">
        <v>12</v>
      </c>
      <c r="AB33" s="27">
        <f t="shared" si="59"/>
        <v>80</v>
      </c>
      <c r="AC33" s="26">
        <v>3</v>
      </c>
      <c r="AD33" s="27">
        <f t="shared" ref="AD33" si="61">AC33/Z33*100</f>
        <v>20</v>
      </c>
    </row>
    <row r="34" spans="1:30" ht="21">
      <c r="A34" s="40" t="s">
        <v>57</v>
      </c>
      <c r="B34" s="39"/>
      <c r="C34" s="39">
        <f>SUM(C35:C51)</f>
        <v>176</v>
      </c>
      <c r="D34" s="39">
        <f>SUM(D35:D51)</f>
        <v>154</v>
      </c>
      <c r="E34" s="10">
        <f>D34/C34*100</f>
        <v>87.5</v>
      </c>
      <c r="F34" s="39">
        <f>SUM(F35:F51)</f>
        <v>58</v>
      </c>
      <c r="G34" s="41">
        <f>F34*100/D34</f>
        <v>37.662337662337663</v>
      </c>
      <c r="H34" s="39">
        <f>SUM(H35:H51)</f>
        <v>4</v>
      </c>
      <c r="I34" s="43">
        <f>H34*100/D34</f>
        <v>2.5974025974025974</v>
      </c>
      <c r="J34" s="39">
        <f>SUM(J35:J51)</f>
        <v>48</v>
      </c>
      <c r="K34" s="43">
        <f>J34*100/D34</f>
        <v>31.168831168831169</v>
      </c>
      <c r="L34" s="39">
        <f>SUM(L35:L51)</f>
        <v>21</v>
      </c>
      <c r="M34" s="43">
        <f>L34*100/D34</f>
        <v>13.636363636363637</v>
      </c>
      <c r="N34" s="39">
        <f>SUM(N35:N51)</f>
        <v>12</v>
      </c>
      <c r="O34" s="43">
        <f>N34*100/D34</f>
        <v>7.7922077922077921</v>
      </c>
      <c r="P34" s="39">
        <f>SUM(P35:P51)</f>
        <v>10</v>
      </c>
      <c r="Q34" s="43">
        <f>P34*100/D34</f>
        <v>6.4935064935064934</v>
      </c>
      <c r="R34" s="39">
        <f>SUM(R35:R51)</f>
        <v>1</v>
      </c>
      <c r="S34" s="43">
        <f>R34*100/D34</f>
        <v>0.64935064935064934</v>
      </c>
      <c r="T34" s="39">
        <f>SUM(T35:T51)</f>
        <v>73</v>
      </c>
      <c r="U34" s="39">
        <f>SUM(U35:U51)</f>
        <v>121</v>
      </c>
      <c r="V34" s="43">
        <f>T34*100/U34</f>
        <v>60.330578512396691</v>
      </c>
      <c r="W34" s="45">
        <f>MIN(W35:W50)</f>
        <v>5000</v>
      </c>
      <c r="X34" s="45">
        <f>MAX(X35:X50)</f>
        <v>35000</v>
      </c>
      <c r="Y34" s="46">
        <f>AVERAGE(Y35:Y51)</f>
        <v>17165.875</v>
      </c>
      <c r="Z34" s="44">
        <f>SUM(Z35:Z51)</f>
        <v>85</v>
      </c>
      <c r="AA34" s="39">
        <f>SUM(AA35:AA51)</f>
        <v>54</v>
      </c>
      <c r="AB34" s="43">
        <f>AA34/Z34*100</f>
        <v>63.529411764705877</v>
      </c>
      <c r="AC34" s="39">
        <f>SUM(AC35:AC51)</f>
        <v>31</v>
      </c>
      <c r="AD34" s="43">
        <f>AC34/Z34*100</f>
        <v>36.470588235294116</v>
      </c>
    </row>
    <row r="35" spans="1:30" ht="21">
      <c r="A35" s="63" t="s">
        <v>58</v>
      </c>
      <c r="B35" s="86" t="s">
        <v>26</v>
      </c>
      <c r="C35" s="38">
        <v>39</v>
      </c>
      <c r="D35" s="69">
        <v>32</v>
      </c>
      <c r="E35" s="19">
        <f t="shared" ref="E35:E50" si="62">D35/C35*100</f>
        <v>82.051282051282044</v>
      </c>
      <c r="F35" s="30">
        <v>17</v>
      </c>
      <c r="G35" s="29">
        <f>F35*100/D35</f>
        <v>53.125</v>
      </c>
      <c r="H35" s="31">
        <v>2</v>
      </c>
      <c r="I35" s="32">
        <f t="shared" ref="I35:I37" si="63">H35*100/D35</f>
        <v>6.25</v>
      </c>
      <c r="J35" s="33">
        <v>6</v>
      </c>
      <c r="K35" s="32">
        <f t="shared" ref="K35:K50" si="64">J35*100/D35</f>
        <v>18.75</v>
      </c>
      <c r="L35" s="34">
        <v>3</v>
      </c>
      <c r="M35" s="32">
        <f t="shared" ref="M35:M50" si="65">L35*100/D35</f>
        <v>9.375</v>
      </c>
      <c r="N35" s="34">
        <v>2</v>
      </c>
      <c r="O35" s="32">
        <f t="shared" ref="O35:O50" si="66">N35*100/D35</f>
        <v>6.25</v>
      </c>
      <c r="P35" s="34">
        <v>2</v>
      </c>
      <c r="Q35" s="32">
        <f>P35*100/$D35</f>
        <v>6.25</v>
      </c>
      <c r="R35" s="34">
        <v>0</v>
      </c>
      <c r="S35" s="32">
        <f t="shared" ref="S35:S50" si="67">R35*100/$D35</f>
        <v>0</v>
      </c>
      <c r="T35" s="34">
        <f>F35+H35+P35+R35</f>
        <v>21</v>
      </c>
      <c r="U35" s="34">
        <f>D35-L35-N35</f>
        <v>27</v>
      </c>
      <c r="V35" s="32">
        <f>T35*100/U35</f>
        <v>77.777777777777771</v>
      </c>
      <c r="W35" s="30">
        <v>5000</v>
      </c>
      <c r="X35" s="30">
        <v>18000</v>
      </c>
      <c r="Y35" s="30">
        <v>10157</v>
      </c>
      <c r="Z35" s="35">
        <f>(N35+P35+R35+F35+H35)</f>
        <v>23</v>
      </c>
      <c r="AA35" s="36">
        <v>18</v>
      </c>
      <c r="AB35" s="37">
        <f t="shared" ref="AB35:AB48" si="68">AA35/Z35*100</f>
        <v>78.260869565217391</v>
      </c>
      <c r="AC35" s="36">
        <v>5</v>
      </c>
      <c r="AD35" s="37">
        <f t="shared" ref="AD35:AD50" si="69">AC35/Z35*100</f>
        <v>21.739130434782609</v>
      </c>
    </row>
    <row r="36" spans="1:30" ht="21">
      <c r="A36" s="63" t="s">
        <v>59</v>
      </c>
      <c r="B36" s="87"/>
      <c r="C36" s="38">
        <v>22</v>
      </c>
      <c r="D36" s="69">
        <v>22</v>
      </c>
      <c r="E36" s="19">
        <f t="shared" si="62"/>
        <v>100</v>
      </c>
      <c r="F36" s="30">
        <v>4</v>
      </c>
      <c r="G36" s="29">
        <f t="shared" ref="G36:G37" si="70">F36*100/D36</f>
        <v>18.181818181818183</v>
      </c>
      <c r="H36" s="31">
        <v>0</v>
      </c>
      <c r="I36" s="32">
        <f t="shared" si="63"/>
        <v>0</v>
      </c>
      <c r="J36" s="33">
        <v>8</v>
      </c>
      <c r="K36" s="32">
        <f t="shared" si="64"/>
        <v>36.363636363636367</v>
      </c>
      <c r="L36" s="34">
        <v>7</v>
      </c>
      <c r="M36" s="32">
        <f t="shared" si="65"/>
        <v>31.818181818181817</v>
      </c>
      <c r="N36" s="34">
        <v>3</v>
      </c>
      <c r="O36" s="32">
        <f t="shared" si="66"/>
        <v>13.636363636363637</v>
      </c>
      <c r="P36" s="34">
        <v>0</v>
      </c>
      <c r="Q36" s="32">
        <f t="shared" ref="Q36:Q50" si="71">P36*100/$D36</f>
        <v>0</v>
      </c>
      <c r="R36" s="34">
        <v>0</v>
      </c>
      <c r="S36" s="32">
        <f t="shared" si="67"/>
        <v>0</v>
      </c>
      <c r="T36" s="34">
        <f t="shared" ref="T36" si="72">F36+H36+P36+R36</f>
        <v>4</v>
      </c>
      <c r="U36" s="34">
        <f t="shared" ref="U36:U50" si="73">D36-L36-N36</f>
        <v>12</v>
      </c>
      <c r="V36" s="32">
        <f>T36*100/U36</f>
        <v>33.333333333333336</v>
      </c>
      <c r="W36" s="30">
        <v>6000</v>
      </c>
      <c r="X36" s="30">
        <v>30000</v>
      </c>
      <c r="Y36" s="30">
        <v>15214</v>
      </c>
      <c r="Z36" s="35">
        <f>SUM(N36+P36+R36+F36+H36)</f>
        <v>7</v>
      </c>
      <c r="AA36" s="36">
        <v>4</v>
      </c>
      <c r="AB36" s="37">
        <f t="shared" si="68"/>
        <v>57.142857142857139</v>
      </c>
      <c r="AC36" s="36">
        <v>3</v>
      </c>
      <c r="AD36" s="37">
        <f t="shared" si="69"/>
        <v>42.857142857142854</v>
      </c>
    </row>
    <row r="37" spans="1:30" ht="21">
      <c r="A37" s="63" t="s">
        <v>60</v>
      </c>
      <c r="B37" s="87"/>
      <c r="C37" s="38">
        <v>5</v>
      </c>
      <c r="D37" s="69">
        <v>5</v>
      </c>
      <c r="E37" s="19">
        <f t="shared" si="62"/>
        <v>100</v>
      </c>
      <c r="F37" s="30">
        <v>1</v>
      </c>
      <c r="G37" s="29">
        <f t="shared" si="70"/>
        <v>20</v>
      </c>
      <c r="H37" s="31">
        <v>0</v>
      </c>
      <c r="I37" s="32">
        <f t="shared" si="63"/>
        <v>0</v>
      </c>
      <c r="J37" s="33">
        <v>0</v>
      </c>
      <c r="K37" s="32">
        <f t="shared" si="64"/>
        <v>0</v>
      </c>
      <c r="L37" s="34">
        <v>3</v>
      </c>
      <c r="M37" s="32">
        <f t="shared" si="65"/>
        <v>60</v>
      </c>
      <c r="N37" s="34">
        <v>0</v>
      </c>
      <c r="O37" s="32">
        <f t="shared" si="66"/>
        <v>0</v>
      </c>
      <c r="P37" s="34">
        <v>1</v>
      </c>
      <c r="Q37" s="32">
        <f t="shared" si="71"/>
        <v>20</v>
      </c>
      <c r="R37" s="34">
        <v>0</v>
      </c>
      <c r="S37" s="32">
        <f t="shared" si="67"/>
        <v>0</v>
      </c>
      <c r="T37" s="34">
        <f>F37+H37+P37+R37</f>
        <v>2</v>
      </c>
      <c r="U37" s="34">
        <f t="shared" si="73"/>
        <v>2</v>
      </c>
      <c r="V37" s="32">
        <f t="shared" ref="V37:V50" si="74">T37*100/U37</f>
        <v>100</v>
      </c>
      <c r="W37" s="30">
        <v>12100</v>
      </c>
      <c r="X37" s="30">
        <v>18000</v>
      </c>
      <c r="Y37" s="30">
        <v>15050</v>
      </c>
      <c r="Z37" s="35">
        <f t="shared" ref="Z37:Z48" si="75">SUM(N37+P37+R37+F37+H37)</f>
        <v>2</v>
      </c>
      <c r="AA37" s="36">
        <v>1</v>
      </c>
      <c r="AB37" s="37">
        <f t="shared" si="68"/>
        <v>50</v>
      </c>
      <c r="AC37" s="36">
        <v>1</v>
      </c>
      <c r="AD37" s="37">
        <f t="shared" si="69"/>
        <v>50</v>
      </c>
    </row>
    <row r="38" spans="1:30" ht="21">
      <c r="A38" s="63" t="s">
        <v>61</v>
      </c>
      <c r="B38" s="87"/>
      <c r="C38" s="38">
        <v>12</v>
      </c>
      <c r="D38" s="69">
        <v>10</v>
      </c>
      <c r="E38" s="19">
        <f t="shared" si="62"/>
        <v>83.333333333333343</v>
      </c>
      <c r="F38" s="30">
        <v>3</v>
      </c>
      <c r="G38" s="29">
        <f>F38*100/D38</f>
        <v>30</v>
      </c>
      <c r="H38" s="31">
        <v>0</v>
      </c>
      <c r="I38" s="32">
        <f>H38*100/D38</f>
        <v>0</v>
      </c>
      <c r="J38" s="33">
        <v>3</v>
      </c>
      <c r="K38" s="32">
        <f t="shared" si="64"/>
        <v>30</v>
      </c>
      <c r="L38" s="34">
        <v>4</v>
      </c>
      <c r="M38" s="32">
        <f t="shared" si="65"/>
        <v>40</v>
      </c>
      <c r="N38" s="34">
        <v>0</v>
      </c>
      <c r="O38" s="32">
        <f t="shared" si="66"/>
        <v>0</v>
      </c>
      <c r="P38" s="34">
        <v>0</v>
      </c>
      <c r="Q38" s="32">
        <f t="shared" si="71"/>
        <v>0</v>
      </c>
      <c r="R38" s="34">
        <v>0</v>
      </c>
      <c r="S38" s="32">
        <f t="shared" si="67"/>
        <v>0</v>
      </c>
      <c r="T38" s="34">
        <f>F38+H38+P38+R38</f>
        <v>3</v>
      </c>
      <c r="U38" s="34">
        <f t="shared" si="73"/>
        <v>6</v>
      </c>
      <c r="V38" s="32">
        <f t="shared" si="74"/>
        <v>50</v>
      </c>
      <c r="W38" s="30">
        <v>12000</v>
      </c>
      <c r="X38" s="30">
        <v>16000</v>
      </c>
      <c r="Y38" s="30">
        <v>13667</v>
      </c>
      <c r="Z38" s="35">
        <f t="shared" si="75"/>
        <v>3</v>
      </c>
      <c r="AA38" s="36">
        <v>3</v>
      </c>
      <c r="AB38" s="37">
        <f t="shared" si="68"/>
        <v>100</v>
      </c>
      <c r="AC38" s="36">
        <v>0</v>
      </c>
      <c r="AD38" s="37">
        <f t="shared" si="69"/>
        <v>0</v>
      </c>
    </row>
    <row r="39" spans="1:30" ht="21">
      <c r="A39" s="63" t="s">
        <v>62</v>
      </c>
      <c r="B39" s="87"/>
      <c r="C39" s="38">
        <v>29</v>
      </c>
      <c r="D39" s="69">
        <v>22</v>
      </c>
      <c r="E39" s="19">
        <f t="shared" si="62"/>
        <v>75.862068965517238</v>
      </c>
      <c r="F39" s="38">
        <v>8</v>
      </c>
      <c r="G39" s="29">
        <f t="shared" ref="G39:G49" si="76">F39*100/D39</f>
        <v>36.363636363636367</v>
      </c>
      <c r="H39" s="38">
        <v>2</v>
      </c>
      <c r="I39" s="32">
        <f t="shared" ref="I39:I50" si="77">H39*100/D39</f>
        <v>9.0909090909090917</v>
      </c>
      <c r="J39" s="38">
        <v>7</v>
      </c>
      <c r="K39" s="32">
        <f t="shared" si="64"/>
        <v>31.818181818181817</v>
      </c>
      <c r="L39" s="38">
        <v>2</v>
      </c>
      <c r="M39" s="32">
        <f t="shared" si="65"/>
        <v>9.0909090909090917</v>
      </c>
      <c r="N39" s="38">
        <v>1</v>
      </c>
      <c r="O39" s="32">
        <f t="shared" si="66"/>
        <v>4.5454545454545459</v>
      </c>
      <c r="P39" s="38">
        <v>2</v>
      </c>
      <c r="Q39" s="32">
        <f t="shared" si="71"/>
        <v>9.0909090909090917</v>
      </c>
      <c r="R39" s="38">
        <v>0</v>
      </c>
      <c r="S39" s="32">
        <f t="shared" si="67"/>
        <v>0</v>
      </c>
      <c r="T39" s="34">
        <f t="shared" ref="T39:T50" si="78">F39+H39+P39+R39</f>
        <v>12</v>
      </c>
      <c r="U39" s="34">
        <f t="shared" si="73"/>
        <v>19</v>
      </c>
      <c r="V39" s="32">
        <f t="shared" si="74"/>
        <v>63.157894736842103</v>
      </c>
      <c r="W39" s="30">
        <v>7000</v>
      </c>
      <c r="X39" s="30">
        <v>25000</v>
      </c>
      <c r="Y39" s="30">
        <v>13616</v>
      </c>
      <c r="Z39" s="35">
        <f t="shared" si="75"/>
        <v>13</v>
      </c>
      <c r="AA39" s="36">
        <v>5</v>
      </c>
      <c r="AB39" s="37">
        <f t="shared" si="68"/>
        <v>38.461538461538467</v>
      </c>
      <c r="AC39" s="36">
        <v>8</v>
      </c>
      <c r="AD39" s="37">
        <f t="shared" si="69"/>
        <v>61.53846153846154</v>
      </c>
    </row>
    <row r="40" spans="1:30" ht="21">
      <c r="A40" s="63" t="s">
        <v>63</v>
      </c>
      <c r="B40" s="87"/>
      <c r="C40" s="38">
        <v>10</v>
      </c>
      <c r="D40" s="69">
        <v>9</v>
      </c>
      <c r="E40" s="19">
        <f t="shared" si="62"/>
        <v>90</v>
      </c>
      <c r="F40" s="38">
        <v>5</v>
      </c>
      <c r="G40" s="29">
        <f t="shared" si="76"/>
        <v>55.555555555555557</v>
      </c>
      <c r="H40" s="38">
        <v>0</v>
      </c>
      <c r="I40" s="32">
        <f t="shared" si="77"/>
        <v>0</v>
      </c>
      <c r="J40" s="38">
        <v>3</v>
      </c>
      <c r="K40" s="32">
        <f t="shared" si="64"/>
        <v>33.333333333333336</v>
      </c>
      <c r="L40" s="38">
        <v>0</v>
      </c>
      <c r="M40" s="32">
        <f t="shared" si="65"/>
        <v>0</v>
      </c>
      <c r="N40" s="38">
        <v>1</v>
      </c>
      <c r="O40" s="32">
        <f t="shared" si="66"/>
        <v>11.111111111111111</v>
      </c>
      <c r="P40" s="38">
        <v>0</v>
      </c>
      <c r="Q40" s="32">
        <f t="shared" si="71"/>
        <v>0</v>
      </c>
      <c r="R40" s="38">
        <v>0</v>
      </c>
      <c r="S40" s="32">
        <f t="shared" si="67"/>
        <v>0</v>
      </c>
      <c r="T40" s="34">
        <f t="shared" si="78"/>
        <v>5</v>
      </c>
      <c r="U40" s="34">
        <f t="shared" si="73"/>
        <v>8</v>
      </c>
      <c r="V40" s="32">
        <f t="shared" si="74"/>
        <v>62.5</v>
      </c>
      <c r="W40" s="30">
        <v>9500</v>
      </c>
      <c r="X40" s="30">
        <v>18000</v>
      </c>
      <c r="Y40" s="30">
        <v>14417</v>
      </c>
      <c r="Z40" s="35">
        <f t="shared" si="75"/>
        <v>6</v>
      </c>
      <c r="AA40" s="36">
        <v>4</v>
      </c>
      <c r="AB40" s="37">
        <f t="shared" si="68"/>
        <v>66.666666666666657</v>
      </c>
      <c r="AC40" s="36">
        <v>2</v>
      </c>
      <c r="AD40" s="37">
        <f t="shared" si="69"/>
        <v>33.333333333333329</v>
      </c>
    </row>
    <row r="41" spans="1:30" ht="21">
      <c r="A41" s="63" t="s">
        <v>64</v>
      </c>
      <c r="B41" s="87"/>
      <c r="C41" s="38">
        <v>7</v>
      </c>
      <c r="D41" s="69">
        <v>7</v>
      </c>
      <c r="E41" s="19">
        <f t="shared" si="62"/>
        <v>100</v>
      </c>
      <c r="F41" s="38">
        <v>1</v>
      </c>
      <c r="G41" s="29">
        <f t="shared" si="76"/>
        <v>14.285714285714286</v>
      </c>
      <c r="H41" s="38">
        <v>0</v>
      </c>
      <c r="I41" s="32">
        <f t="shared" si="77"/>
        <v>0</v>
      </c>
      <c r="J41" s="38">
        <v>5</v>
      </c>
      <c r="K41" s="32">
        <f t="shared" si="64"/>
        <v>71.428571428571431</v>
      </c>
      <c r="L41" s="38">
        <v>1</v>
      </c>
      <c r="M41" s="32">
        <f t="shared" si="65"/>
        <v>14.285714285714286</v>
      </c>
      <c r="N41" s="38">
        <v>0</v>
      </c>
      <c r="O41" s="32">
        <f t="shared" si="66"/>
        <v>0</v>
      </c>
      <c r="P41" s="38">
        <v>0</v>
      </c>
      <c r="Q41" s="32">
        <f t="shared" si="71"/>
        <v>0</v>
      </c>
      <c r="R41" s="38">
        <v>0</v>
      </c>
      <c r="S41" s="32">
        <f t="shared" si="67"/>
        <v>0</v>
      </c>
      <c r="T41" s="34">
        <f t="shared" si="78"/>
        <v>1</v>
      </c>
      <c r="U41" s="34">
        <f t="shared" si="73"/>
        <v>6</v>
      </c>
      <c r="V41" s="32">
        <f t="shared" si="74"/>
        <v>16.666666666666668</v>
      </c>
      <c r="W41" s="30">
        <v>10000</v>
      </c>
      <c r="X41" s="30">
        <v>10000</v>
      </c>
      <c r="Y41" s="30">
        <v>10000</v>
      </c>
      <c r="Z41" s="35">
        <f t="shared" si="75"/>
        <v>1</v>
      </c>
      <c r="AA41" s="36">
        <v>1</v>
      </c>
      <c r="AB41" s="37">
        <f t="shared" si="68"/>
        <v>100</v>
      </c>
      <c r="AC41" s="36">
        <v>0</v>
      </c>
      <c r="AD41" s="37">
        <f t="shared" si="69"/>
        <v>0</v>
      </c>
    </row>
    <row r="42" spans="1:30" ht="21">
      <c r="A42" s="63" t="s">
        <v>65</v>
      </c>
      <c r="B42" s="87"/>
      <c r="C42" s="38">
        <v>17</v>
      </c>
      <c r="D42" s="69">
        <v>15</v>
      </c>
      <c r="E42" s="19">
        <f t="shared" si="62"/>
        <v>88.235294117647058</v>
      </c>
      <c r="F42" s="38">
        <v>5</v>
      </c>
      <c r="G42" s="29">
        <f t="shared" si="76"/>
        <v>33.333333333333336</v>
      </c>
      <c r="H42" s="38">
        <v>0</v>
      </c>
      <c r="I42" s="32">
        <f t="shared" si="77"/>
        <v>0</v>
      </c>
      <c r="J42" s="38">
        <v>7</v>
      </c>
      <c r="K42" s="32">
        <f t="shared" si="64"/>
        <v>46.666666666666664</v>
      </c>
      <c r="L42" s="38">
        <v>0</v>
      </c>
      <c r="M42" s="32">
        <f t="shared" si="65"/>
        <v>0</v>
      </c>
      <c r="N42" s="38">
        <v>2</v>
      </c>
      <c r="O42" s="32">
        <f t="shared" si="66"/>
        <v>13.333333333333334</v>
      </c>
      <c r="P42" s="38">
        <v>1</v>
      </c>
      <c r="Q42" s="32">
        <f t="shared" si="71"/>
        <v>6.666666666666667</v>
      </c>
      <c r="R42" s="38">
        <v>0</v>
      </c>
      <c r="S42" s="32">
        <f t="shared" si="67"/>
        <v>0</v>
      </c>
      <c r="T42" s="34">
        <f t="shared" si="78"/>
        <v>6</v>
      </c>
      <c r="U42" s="34">
        <f t="shared" si="73"/>
        <v>13</v>
      </c>
      <c r="V42" s="32">
        <f t="shared" si="74"/>
        <v>46.153846153846153</v>
      </c>
      <c r="W42" s="30">
        <v>9000</v>
      </c>
      <c r="X42" s="30">
        <v>26000</v>
      </c>
      <c r="Y42" s="30">
        <v>18000</v>
      </c>
      <c r="Z42" s="35">
        <f t="shared" si="75"/>
        <v>8</v>
      </c>
      <c r="AA42" s="36">
        <v>7</v>
      </c>
      <c r="AB42" s="37">
        <f t="shared" si="68"/>
        <v>87.5</v>
      </c>
      <c r="AC42" s="36">
        <v>1</v>
      </c>
      <c r="AD42" s="37">
        <f>AC42/Z42*100</f>
        <v>12.5</v>
      </c>
    </row>
    <row r="43" spans="1:30" ht="21">
      <c r="A43" s="63" t="s">
        <v>66</v>
      </c>
      <c r="B43" s="87"/>
      <c r="C43" s="38">
        <v>7</v>
      </c>
      <c r="D43" s="69">
        <v>7</v>
      </c>
      <c r="E43" s="19">
        <f t="shared" si="62"/>
        <v>100</v>
      </c>
      <c r="F43" s="38">
        <v>2</v>
      </c>
      <c r="G43" s="29">
        <f t="shared" si="76"/>
        <v>28.571428571428573</v>
      </c>
      <c r="H43" s="38">
        <v>0</v>
      </c>
      <c r="I43" s="32">
        <f t="shared" si="77"/>
        <v>0</v>
      </c>
      <c r="J43" s="38">
        <v>4</v>
      </c>
      <c r="K43" s="32">
        <f t="shared" si="64"/>
        <v>57.142857142857146</v>
      </c>
      <c r="L43" s="38">
        <v>0</v>
      </c>
      <c r="M43" s="32">
        <f t="shared" si="65"/>
        <v>0</v>
      </c>
      <c r="N43" s="38">
        <v>1</v>
      </c>
      <c r="O43" s="32">
        <f t="shared" si="66"/>
        <v>14.285714285714286</v>
      </c>
      <c r="P43" s="38">
        <v>0</v>
      </c>
      <c r="Q43" s="32">
        <f t="shared" si="71"/>
        <v>0</v>
      </c>
      <c r="R43" s="38">
        <v>0</v>
      </c>
      <c r="S43" s="32">
        <f t="shared" si="67"/>
        <v>0</v>
      </c>
      <c r="T43" s="34">
        <f t="shared" si="78"/>
        <v>2</v>
      </c>
      <c r="U43" s="34">
        <f t="shared" si="73"/>
        <v>6</v>
      </c>
      <c r="V43" s="32">
        <f t="shared" si="74"/>
        <v>33.333333333333336</v>
      </c>
      <c r="W43" s="30">
        <v>7000</v>
      </c>
      <c r="X43" s="30">
        <v>18000</v>
      </c>
      <c r="Y43" s="30">
        <v>13333</v>
      </c>
      <c r="Z43" s="35">
        <f t="shared" si="75"/>
        <v>3</v>
      </c>
      <c r="AA43" s="36">
        <v>3</v>
      </c>
      <c r="AB43" s="37">
        <f t="shared" si="68"/>
        <v>100</v>
      </c>
      <c r="AC43" s="36">
        <v>0</v>
      </c>
      <c r="AD43" s="37">
        <f t="shared" si="69"/>
        <v>0</v>
      </c>
    </row>
    <row r="44" spans="1:30" ht="21">
      <c r="A44" s="63" t="s">
        <v>67</v>
      </c>
      <c r="B44" s="87"/>
      <c r="C44" s="38">
        <v>18</v>
      </c>
      <c r="D44" s="69">
        <v>15</v>
      </c>
      <c r="E44" s="19">
        <f t="shared" si="62"/>
        <v>83.333333333333343</v>
      </c>
      <c r="F44" s="38">
        <v>8</v>
      </c>
      <c r="G44" s="29">
        <f t="shared" si="76"/>
        <v>53.333333333333336</v>
      </c>
      <c r="H44" s="38">
        <v>0</v>
      </c>
      <c r="I44" s="32">
        <f t="shared" si="77"/>
        <v>0</v>
      </c>
      <c r="J44" s="38">
        <v>4</v>
      </c>
      <c r="K44" s="32">
        <f t="shared" si="64"/>
        <v>26.666666666666668</v>
      </c>
      <c r="L44" s="38">
        <v>0</v>
      </c>
      <c r="M44" s="32">
        <f t="shared" si="65"/>
        <v>0</v>
      </c>
      <c r="N44" s="38">
        <v>0</v>
      </c>
      <c r="O44" s="32">
        <f t="shared" si="66"/>
        <v>0</v>
      </c>
      <c r="P44" s="38">
        <v>3</v>
      </c>
      <c r="Q44" s="32">
        <f t="shared" si="71"/>
        <v>20</v>
      </c>
      <c r="R44" s="38">
        <v>0</v>
      </c>
      <c r="S44" s="32">
        <f t="shared" si="67"/>
        <v>0</v>
      </c>
      <c r="T44" s="34">
        <f t="shared" si="78"/>
        <v>11</v>
      </c>
      <c r="U44" s="34">
        <f t="shared" si="73"/>
        <v>15</v>
      </c>
      <c r="V44" s="32">
        <f t="shared" si="74"/>
        <v>73.333333333333329</v>
      </c>
      <c r="W44" s="30">
        <v>8000</v>
      </c>
      <c r="X44" s="30">
        <v>25000</v>
      </c>
      <c r="Y44" s="30">
        <v>11750</v>
      </c>
      <c r="Z44" s="35">
        <f t="shared" si="75"/>
        <v>11</v>
      </c>
      <c r="AA44" s="36">
        <v>2</v>
      </c>
      <c r="AB44" s="37">
        <f t="shared" si="68"/>
        <v>18.181818181818183</v>
      </c>
      <c r="AC44" s="36">
        <v>9</v>
      </c>
      <c r="AD44" s="37">
        <f t="shared" si="69"/>
        <v>81.818181818181827</v>
      </c>
    </row>
    <row r="45" spans="1:30" ht="21">
      <c r="A45" s="63" t="s">
        <v>68</v>
      </c>
      <c r="B45" s="88"/>
      <c r="C45" s="38">
        <v>2</v>
      </c>
      <c r="D45" s="69">
        <v>2</v>
      </c>
      <c r="E45" s="19">
        <f t="shared" si="62"/>
        <v>100</v>
      </c>
      <c r="F45" s="38">
        <v>2</v>
      </c>
      <c r="G45" s="29">
        <f t="shared" si="76"/>
        <v>100</v>
      </c>
      <c r="H45" s="38">
        <v>0</v>
      </c>
      <c r="I45" s="32">
        <f t="shared" si="77"/>
        <v>0</v>
      </c>
      <c r="J45" s="38">
        <v>0</v>
      </c>
      <c r="K45" s="32">
        <f t="shared" si="64"/>
        <v>0</v>
      </c>
      <c r="L45" s="38">
        <v>0</v>
      </c>
      <c r="M45" s="32">
        <f t="shared" si="65"/>
        <v>0</v>
      </c>
      <c r="N45" s="38">
        <v>0</v>
      </c>
      <c r="O45" s="32">
        <f t="shared" si="66"/>
        <v>0</v>
      </c>
      <c r="P45" s="38">
        <v>0</v>
      </c>
      <c r="Q45" s="32">
        <f t="shared" si="71"/>
        <v>0</v>
      </c>
      <c r="R45" s="38">
        <v>0</v>
      </c>
      <c r="S45" s="32">
        <f t="shared" si="67"/>
        <v>0</v>
      </c>
      <c r="T45" s="34">
        <f>F45+H45+P45+R45</f>
        <v>2</v>
      </c>
      <c r="U45" s="34">
        <f t="shared" si="73"/>
        <v>2</v>
      </c>
      <c r="V45" s="32">
        <f>T45*100/U45</f>
        <v>100</v>
      </c>
      <c r="W45" s="30">
        <v>85000</v>
      </c>
      <c r="X45" s="30">
        <v>30000</v>
      </c>
      <c r="Y45" s="30">
        <v>19250</v>
      </c>
      <c r="Z45" s="35">
        <f t="shared" si="75"/>
        <v>2</v>
      </c>
      <c r="AA45" s="36">
        <v>0</v>
      </c>
      <c r="AB45" s="37">
        <f t="shared" si="68"/>
        <v>0</v>
      </c>
      <c r="AC45" s="36">
        <v>2</v>
      </c>
      <c r="AD45" s="37">
        <f t="shared" si="69"/>
        <v>100</v>
      </c>
    </row>
    <row r="46" spans="1:30" ht="21">
      <c r="A46" s="63" t="s">
        <v>69</v>
      </c>
      <c r="B46" s="90" t="s">
        <v>32</v>
      </c>
      <c r="C46" s="38">
        <v>1</v>
      </c>
      <c r="D46" s="69">
        <v>1</v>
      </c>
      <c r="E46" s="19">
        <f t="shared" si="62"/>
        <v>100</v>
      </c>
      <c r="F46" s="38">
        <v>0</v>
      </c>
      <c r="G46" s="29">
        <f t="shared" si="76"/>
        <v>0</v>
      </c>
      <c r="H46" s="38">
        <v>0</v>
      </c>
      <c r="I46" s="32">
        <f t="shared" si="77"/>
        <v>0</v>
      </c>
      <c r="J46" s="38">
        <v>0</v>
      </c>
      <c r="K46" s="32">
        <f t="shared" si="64"/>
        <v>0</v>
      </c>
      <c r="L46" s="38">
        <v>0</v>
      </c>
      <c r="M46" s="32">
        <f t="shared" si="65"/>
        <v>0</v>
      </c>
      <c r="N46" s="38">
        <v>0</v>
      </c>
      <c r="O46" s="32">
        <f t="shared" si="66"/>
        <v>0</v>
      </c>
      <c r="P46" s="38">
        <v>1</v>
      </c>
      <c r="Q46" s="32">
        <f t="shared" si="71"/>
        <v>100</v>
      </c>
      <c r="R46" s="38">
        <v>0</v>
      </c>
      <c r="S46" s="32">
        <f t="shared" si="67"/>
        <v>0</v>
      </c>
      <c r="T46" s="34">
        <f t="shared" si="78"/>
        <v>1</v>
      </c>
      <c r="U46" s="34">
        <f>D46-L46-N46</f>
        <v>1</v>
      </c>
      <c r="V46" s="32">
        <v>0</v>
      </c>
      <c r="W46" s="30">
        <v>20000</v>
      </c>
      <c r="X46" s="30">
        <v>20000</v>
      </c>
      <c r="Y46" s="30">
        <v>20000</v>
      </c>
      <c r="Z46" s="35">
        <f t="shared" si="75"/>
        <v>1</v>
      </c>
      <c r="AA46" s="36">
        <v>1</v>
      </c>
      <c r="AB46" s="37">
        <f t="shared" si="68"/>
        <v>100</v>
      </c>
      <c r="AC46" s="36">
        <v>0</v>
      </c>
      <c r="AD46" s="37">
        <f t="shared" si="69"/>
        <v>0</v>
      </c>
    </row>
    <row r="47" spans="1:30" ht="21">
      <c r="A47" s="63" t="s">
        <v>70</v>
      </c>
      <c r="B47" s="90"/>
      <c r="C47" s="38">
        <v>1</v>
      </c>
      <c r="D47" s="69">
        <v>1</v>
      </c>
      <c r="E47" s="19">
        <f t="shared" si="62"/>
        <v>100</v>
      </c>
      <c r="F47" s="38">
        <v>0</v>
      </c>
      <c r="G47" s="29">
        <f t="shared" si="76"/>
        <v>0</v>
      </c>
      <c r="H47" s="38">
        <v>0</v>
      </c>
      <c r="I47" s="29">
        <v>0</v>
      </c>
      <c r="J47" s="38">
        <v>0</v>
      </c>
      <c r="K47" s="29">
        <v>0</v>
      </c>
      <c r="L47" s="38">
        <v>0</v>
      </c>
      <c r="M47" s="29">
        <v>0</v>
      </c>
      <c r="N47" s="38">
        <v>1</v>
      </c>
      <c r="O47" s="32">
        <f t="shared" si="66"/>
        <v>100</v>
      </c>
      <c r="P47" s="38">
        <v>0</v>
      </c>
      <c r="Q47" s="32">
        <f t="shared" si="71"/>
        <v>0</v>
      </c>
      <c r="R47" s="38">
        <v>0</v>
      </c>
      <c r="S47" s="29">
        <v>0</v>
      </c>
      <c r="T47" s="34">
        <f t="shared" si="78"/>
        <v>0</v>
      </c>
      <c r="U47" s="34">
        <f t="shared" si="73"/>
        <v>0</v>
      </c>
      <c r="V47" s="32">
        <v>0</v>
      </c>
      <c r="W47" s="30">
        <v>25200</v>
      </c>
      <c r="X47" s="30">
        <v>25200</v>
      </c>
      <c r="Y47" s="30">
        <v>25200</v>
      </c>
      <c r="Z47" s="35">
        <f t="shared" si="75"/>
        <v>1</v>
      </c>
      <c r="AA47" s="36">
        <v>1</v>
      </c>
      <c r="AB47" s="37">
        <f t="shared" si="68"/>
        <v>100</v>
      </c>
      <c r="AC47" s="36">
        <v>0</v>
      </c>
      <c r="AD47" s="37">
        <f t="shared" si="69"/>
        <v>0</v>
      </c>
    </row>
    <row r="48" spans="1:30" ht="21">
      <c r="A48" s="48" t="s">
        <v>71</v>
      </c>
      <c r="B48" s="90"/>
      <c r="C48" s="38">
        <v>2</v>
      </c>
      <c r="D48" s="69">
        <v>2</v>
      </c>
      <c r="E48" s="19">
        <f t="shared" si="62"/>
        <v>100</v>
      </c>
      <c r="F48" s="38">
        <v>1</v>
      </c>
      <c r="G48" s="29">
        <f t="shared" si="76"/>
        <v>50</v>
      </c>
      <c r="H48" s="38">
        <v>0</v>
      </c>
      <c r="I48" s="29">
        <v>0</v>
      </c>
      <c r="J48" s="38">
        <v>0</v>
      </c>
      <c r="K48" s="29">
        <v>0</v>
      </c>
      <c r="L48" s="38">
        <v>0</v>
      </c>
      <c r="M48" s="29">
        <v>0</v>
      </c>
      <c r="N48" s="38">
        <v>0</v>
      </c>
      <c r="O48" s="29">
        <v>0</v>
      </c>
      <c r="P48" s="38">
        <v>0</v>
      </c>
      <c r="Q48" s="32">
        <f t="shared" si="71"/>
        <v>0</v>
      </c>
      <c r="R48" s="38">
        <v>1</v>
      </c>
      <c r="S48" s="29">
        <v>0</v>
      </c>
      <c r="T48" s="34">
        <f t="shared" si="78"/>
        <v>2</v>
      </c>
      <c r="U48" s="34">
        <f t="shared" si="73"/>
        <v>2</v>
      </c>
      <c r="V48" s="32">
        <f t="shared" si="74"/>
        <v>100</v>
      </c>
      <c r="W48" s="30">
        <v>15000</v>
      </c>
      <c r="X48" s="30">
        <v>25000</v>
      </c>
      <c r="Y48" s="30">
        <v>20000</v>
      </c>
      <c r="Z48" s="35">
        <f t="shared" si="75"/>
        <v>2</v>
      </c>
      <c r="AA48" s="36">
        <v>2</v>
      </c>
      <c r="AB48" s="37">
        <f t="shared" si="68"/>
        <v>100</v>
      </c>
      <c r="AC48" s="36">
        <v>0</v>
      </c>
      <c r="AD48" s="37">
        <f t="shared" si="69"/>
        <v>0</v>
      </c>
    </row>
    <row r="49" spans="1:30" ht="21">
      <c r="A49" s="63" t="s">
        <v>72</v>
      </c>
      <c r="B49" s="90"/>
      <c r="C49" s="38">
        <v>2</v>
      </c>
      <c r="D49" s="69">
        <v>2</v>
      </c>
      <c r="E49" s="19">
        <f t="shared" si="62"/>
        <v>100</v>
      </c>
      <c r="F49" s="38">
        <v>0</v>
      </c>
      <c r="G49" s="29">
        <f t="shared" si="76"/>
        <v>0</v>
      </c>
      <c r="H49" s="38">
        <v>0</v>
      </c>
      <c r="I49" s="32">
        <f t="shared" si="77"/>
        <v>0</v>
      </c>
      <c r="J49" s="38">
        <v>1</v>
      </c>
      <c r="K49" s="32">
        <f t="shared" si="64"/>
        <v>50</v>
      </c>
      <c r="L49" s="38">
        <v>1</v>
      </c>
      <c r="M49" s="32">
        <f t="shared" si="65"/>
        <v>50</v>
      </c>
      <c r="N49" s="38">
        <v>0</v>
      </c>
      <c r="O49" s="32">
        <f t="shared" si="66"/>
        <v>0</v>
      </c>
      <c r="P49" s="38">
        <v>0</v>
      </c>
      <c r="Q49" s="32">
        <f t="shared" si="71"/>
        <v>0</v>
      </c>
      <c r="R49" s="38">
        <v>0</v>
      </c>
      <c r="S49" s="32">
        <f t="shared" si="67"/>
        <v>0</v>
      </c>
      <c r="T49" s="34">
        <f t="shared" si="78"/>
        <v>0</v>
      </c>
      <c r="U49" s="34">
        <f t="shared" si="73"/>
        <v>1</v>
      </c>
      <c r="V49" s="32">
        <f t="shared" si="74"/>
        <v>0</v>
      </c>
      <c r="W49" s="30" t="s">
        <v>73</v>
      </c>
      <c r="X49" s="30" t="s">
        <v>73</v>
      </c>
      <c r="Y49" s="30" t="s">
        <v>73</v>
      </c>
      <c r="Z49" s="30" t="s">
        <v>73</v>
      </c>
      <c r="AA49" s="36">
        <v>0</v>
      </c>
      <c r="AB49" s="37">
        <v>0</v>
      </c>
      <c r="AC49" s="36">
        <v>0</v>
      </c>
      <c r="AD49" s="37">
        <v>0</v>
      </c>
    </row>
    <row r="50" spans="1:30" ht="21">
      <c r="A50" s="48" t="s">
        <v>74</v>
      </c>
      <c r="B50" s="90"/>
      <c r="C50" s="38">
        <v>1</v>
      </c>
      <c r="D50" s="69">
        <v>1</v>
      </c>
      <c r="E50" s="19">
        <f t="shared" si="62"/>
        <v>100</v>
      </c>
      <c r="F50" s="38">
        <v>1</v>
      </c>
      <c r="G50" s="29">
        <f>F50*100/D50</f>
        <v>100</v>
      </c>
      <c r="H50" s="38">
        <v>0</v>
      </c>
      <c r="I50" s="32">
        <f t="shared" si="77"/>
        <v>0</v>
      </c>
      <c r="J50" s="38">
        <v>0</v>
      </c>
      <c r="K50" s="32">
        <f t="shared" si="64"/>
        <v>0</v>
      </c>
      <c r="L50" s="38">
        <v>0</v>
      </c>
      <c r="M50" s="32">
        <f t="shared" si="65"/>
        <v>0</v>
      </c>
      <c r="N50" s="38">
        <v>0</v>
      </c>
      <c r="O50" s="32">
        <f t="shared" si="66"/>
        <v>0</v>
      </c>
      <c r="P50" s="38">
        <v>0</v>
      </c>
      <c r="Q50" s="32">
        <f t="shared" si="71"/>
        <v>0</v>
      </c>
      <c r="R50" s="38">
        <v>0</v>
      </c>
      <c r="S50" s="32">
        <f t="shared" si="67"/>
        <v>0</v>
      </c>
      <c r="T50" s="34">
        <f t="shared" si="78"/>
        <v>1</v>
      </c>
      <c r="U50" s="34">
        <f t="shared" si="73"/>
        <v>1</v>
      </c>
      <c r="V50" s="32">
        <f t="shared" si="74"/>
        <v>100</v>
      </c>
      <c r="W50" s="30">
        <v>35000</v>
      </c>
      <c r="X50" s="30">
        <v>35000</v>
      </c>
      <c r="Y50" s="30">
        <v>35000</v>
      </c>
      <c r="Z50" s="35">
        <f>SUM(N50+P50+R50+F50+H50)</f>
        <v>1</v>
      </c>
      <c r="AA50" s="36">
        <v>1</v>
      </c>
      <c r="AB50" s="37">
        <f t="shared" ref="AB50:AB55" si="79">AA50/Z50*100</f>
        <v>100</v>
      </c>
      <c r="AC50" s="36">
        <v>0</v>
      </c>
      <c r="AD50" s="37">
        <f t="shared" si="69"/>
        <v>0</v>
      </c>
    </row>
    <row r="51" spans="1:30" ht="21">
      <c r="A51" s="48" t="s">
        <v>75</v>
      </c>
      <c r="B51" s="91"/>
      <c r="C51" s="38">
        <v>1</v>
      </c>
      <c r="D51" s="69">
        <v>1</v>
      </c>
      <c r="E51" s="19">
        <f t="shared" ref="E51" si="80">D51/C51*100</f>
        <v>100</v>
      </c>
      <c r="F51" s="38">
        <v>0</v>
      </c>
      <c r="G51" s="29">
        <f>F51*100/D51</f>
        <v>0</v>
      </c>
      <c r="H51" s="38">
        <v>0</v>
      </c>
      <c r="I51" s="32">
        <f t="shared" ref="I51" si="81">H51*100/D51</f>
        <v>0</v>
      </c>
      <c r="J51" s="38">
        <v>0</v>
      </c>
      <c r="K51" s="32">
        <f t="shared" ref="K51" si="82">J51*100/D51</f>
        <v>0</v>
      </c>
      <c r="L51" s="38">
        <v>0</v>
      </c>
      <c r="M51" s="32">
        <f t="shared" ref="M51" si="83">L51*100/D51</f>
        <v>0</v>
      </c>
      <c r="N51" s="38">
        <v>1</v>
      </c>
      <c r="O51" s="32">
        <f t="shared" ref="O51" si="84">N51*100/D51</f>
        <v>100</v>
      </c>
      <c r="P51" s="38">
        <v>0</v>
      </c>
      <c r="Q51" s="32">
        <f t="shared" ref="Q51" si="85">P51*100/$D51</f>
        <v>0</v>
      </c>
      <c r="R51" s="38">
        <v>0</v>
      </c>
      <c r="S51" s="32">
        <f t="shared" ref="S51" si="86">R51*100/$D51</f>
        <v>0</v>
      </c>
      <c r="T51" s="34">
        <f t="shared" ref="T51" si="87">F51+H51+P51+R51</f>
        <v>0</v>
      </c>
      <c r="U51" s="34">
        <f t="shared" ref="U51" si="88">D51-L51-N51</f>
        <v>0</v>
      </c>
      <c r="V51" s="32">
        <v>0</v>
      </c>
      <c r="W51" s="30">
        <v>20000</v>
      </c>
      <c r="X51" s="30">
        <v>20000</v>
      </c>
      <c r="Y51" s="30">
        <v>20000</v>
      </c>
      <c r="Z51" s="35">
        <f>SUM(N51+P51+R51+F51+H51)</f>
        <v>1</v>
      </c>
      <c r="AA51" s="36">
        <v>1</v>
      </c>
      <c r="AB51" s="37">
        <f t="shared" si="79"/>
        <v>100</v>
      </c>
      <c r="AC51" s="36">
        <v>0</v>
      </c>
      <c r="AD51" s="37">
        <f t="shared" ref="AD51" si="89">AC51/Z51*100</f>
        <v>0</v>
      </c>
    </row>
    <row r="52" spans="1:30" ht="21">
      <c r="A52" s="50" t="s">
        <v>76</v>
      </c>
      <c r="B52" s="39"/>
      <c r="C52" s="39">
        <f>SUM(C53:C54)</f>
        <v>35</v>
      </c>
      <c r="D52" s="39">
        <f>SUM(D53:D54)</f>
        <v>34</v>
      </c>
      <c r="E52" s="10">
        <f>D52/C52*100</f>
        <v>97.142857142857139</v>
      </c>
      <c r="F52" s="46">
        <f>SUM(F53:F54)</f>
        <v>14</v>
      </c>
      <c r="G52" s="41">
        <f t="shared" ref="G52:G54" si="90">F52*100/D52</f>
        <v>41.176470588235297</v>
      </c>
      <c r="H52" s="42">
        <f>SUM(H53:H54)</f>
        <v>1</v>
      </c>
      <c r="I52" s="43">
        <f>H52*100/D52</f>
        <v>2.9411764705882355</v>
      </c>
      <c r="J52" s="39">
        <f>SUM(J53:J54)</f>
        <v>10</v>
      </c>
      <c r="K52" s="43">
        <f>J52*100/D52</f>
        <v>29.411764705882351</v>
      </c>
      <c r="L52" s="44">
        <f>SUM(L53:L54)</f>
        <v>1</v>
      </c>
      <c r="M52" s="43">
        <f>L52*100/D52</f>
        <v>2.9411764705882355</v>
      </c>
      <c r="N52" s="39">
        <f>SUM(N53:N54)</f>
        <v>4</v>
      </c>
      <c r="O52" s="43">
        <f>N52*100/D52</f>
        <v>11.764705882352942</v>
      </c>
      <c r="P52" s="44">
        <f>SUM(P53:P54)</f>
        <v>3</v>
      </c>
      <c r="Q52" s="43">
        <f>P52*100/D52</f>
        <v>8.8235294117647065</v>
      </c>
      <c r="R52" s="44">
        <f>SUM(R53:R54)</f>
        <v>1</v>
      </c>
      <c r="S52" s="43">
        <f>R52*100/D52</f>
        <v>2.9411764705882355</v>
      </c>
      <c r="T52" s="44">
        <f>SUM(T53:T54)</f>
        <v>19</v>
      </c>
      <c r="U52" s="44">
        <f>SUM(U53:U54)</f>
        <v>29</v>
      </c>
      <c r="V52" s="43">
        <f>T52*100/U52</f>
        <v>65.517241379310349</v>
      </c>
      <c r="W52" s="45">
        <f>MIN(W53:W54)</f>
        <v>12000</v>
      </c>
      <c r="X52" s="45">
        <f>MAX(X53:X54)</f>
        <v>25000</v>
      </c>
      <c r="Y52" s="51">
        <f>AVERAGE(Y53:Y54)</f>
        <v>17393</v>
      </c>
      <c r="Z52" s="44">
        <f>SUM(Z53:Z54)</f>
        <v>23</v>
      </c>
      <c r="AA52" s="39">
        <f>SUM(AA53:AA54)</f>
        <v>13</v>
      </c>
      <c r="AB52" s="43">
        <f t="shared" si="79"/>
        <v>56.521739130434781</v>
      </c>
      <c r="AC52" s="39">
        <f>SUM(AC53:AC54)</f>
        <v>10</v>
      </c>
      <c r="AD52" s="43">
        <f>AC52/Z52*100</f>
        <v>43.478260869565219</v>
      </c>
    </row>
    <row r="53" spans="1:30" ht="21">
      <c r="A53" s="48" t="s">
        <v>77</v>
      </c>
      <c r="B53" s="86" t="s">
        <v>26</v>
      </c>
      <c r="C53" s="38">
        <v>14</v>
      </c>
      <c r="D53" s="69">
        <v>13</v>
      </c>
      <c r="E53" s="19">
        <f>D53/C53*100</f>
        <v>92.857142857142861</v>
      </c>
      <c r="F53" s="30">
        <v>5</v>
      </c>
      <c r="G53" s="29">
        <f t="shared" si="90"/>
        <v>38.46153846153846</v>
      </c>
      <c r="H53" s="31">
        <v>0</v>
      </c>
      <c r="I53" s="32">
        <f t="shared" ref="I53:I54" si="91">H53*100/D53</f>
        <v>0</v>
      </c>
      <c r="J53" s="33">
        <v>4</v>
      </c>
      <c r="K53" s="32">
        <f t="shared" ref="K53:K54" si="92">J53*100/D53</f>
        <v>30.76923076923077</v>
      </c>
      <c r="L53" s="34">
        <v>0</v>
      </c>
      <c r="M53" s="32">
        <f t="shared" ref="M53:M54" si="93">L53*100/D53</f>
        <v>0</v>
      </c>
      <c r="N53" s="34">
        <v>2</v>
      </c>
      <c r="O53" s="32">
        <f t="shared" ref="O53:O54" si="94">N53*100/D53</f>
        <v>15.384615384615385</v>
      </c>
      <c r="P53" s="34">
        <v>1</v>
      </c>
      <c r="Q53" s="32">
        <f>P53*100/$D53</f>
        <v>7.6923076923076925</v>
      </c>
      <c r="R53" s="34">
        <v>1</v>
      </c>
      <c r="S53" s="32">
        <f>R53*100/$D53</f>
        <v>7.6923076923076925</v>
      </c>
      <c r="T53" s="34">
        <f>F53+H53+P53+R53</f>
        <v>7</v>
      </c>
      <c r="U53" s="34">
        <f>D53-L53-N53</f>
        <v>11</v>
      </c>
      <c r="V53" s="37">
        <f>T53*100/U53</f>
        <v>63.636363636363633</v>
      </c>
      <c r="W53" s="30">
        <v>12000</v>
      </c>
      <c r="X53" s="30">
        <v>25000</v>
      </c>
      <c r="Y53" s="30">
        <v>18500</v>
      </c>
      <c r="Z53" s="35">
        <f t="shared" ref="Z53:Z54" si="95">SUM(N53+P53+R53+F53+H53)</f>
        <v>9</v>
      </c>
      <c r="AA53" s="36">
        <v>5</v>
      </c>
      <c r="AB53" s="37">
        <f t="shared" si="79"/>
        <v>55.555555555555557</v>
      </c>
      <c r="AC53" s="36">
        <v>4</v>
      </c>
      <c r="AD53" s="37">
        <f>AC53/Z53*100</f>
        <v>44.444444444444443</v>
      </c>
    </row>
    <row r="54" spans="1:30" ht="21">
      <c r="A54" s="48" t="s">
        <v>78</v>
      </c>
      <c r="B54" s="88"/>
      <c r="C54" s="38">
        <v>21</v>
      </c>
      <c r="D54" s="69">
        <v>21</v>
      </c>
      <c r="E54" s="19">
        <f>D54/C54*100</f>
        <v>100</v>
      </c>
      <c r="F54" s="30">
        <v>9</v>
      </c>
      <c r="G54" s="29">
        <f t="shared" si="90"/>
        <v>42.857142857142854</v>
      </c>
      <c r="H54" s="31">
        <v>1</v>
      </c>
      <c r="I54" s="32">
        <f t="shared" si="91"/>
        <v>4.7619047619047619</v>
      </c>
      <c r="J54" s="33">
        <v>6</v>
      </c>
      <c r="K54" s="32">
        <f t="shared" si="92"/>
        <v>28.571428571428573</v>
      </c>
      <c r="L54" s="34">
        <v>1</v>
      </c>
      <c r="M54" s="32">
        <f t="shared" si="93"/>
        <v>4.7619047619047619</v>
      </c>
      <c r="N54" s="34">
        <v>2</v>
      </c>
      <c r="O54" s="32">
        <f t="shared" si="94"/>
        <v>9.5238095238095237</v>
      </c>
      <c r="P54" s="34">
        <v>2</v>
      </c>
      <c r="Q54" s="32">
        <f>P54*100/$D54</f>
        <v>9.5238095238095237</v>
      </c>
      <c r="R54" s="34">
        <v>0</v>
      </c>
      <c r="S54" s="32">
        <f>R54*100/$D54</f>
        <v>0</v>
      </c>
      <c r="T54" s="34">
        <f>F54+H54+P54+R54</f>
        <v>12</v>
      </c>
      <c r="U54" s="34">
        <f>D54-L54-N54</f>
        <v>18</v>
      </c>
      <c r="V54" s="37">
        <f>T54*100/U54</f>
        <v>66.666666666666671</v>
      </c>
      <c r="W54" s="30">
        <v>12000</v>
      </c>
      <c r="X54" s="30">
        <v>20000</v>
      </c>
      <c r="Y54" s="30">
        <v>16286</v>
      </c>
      <c r="Z54" s="35">
        <f t="shared" si="95"/>
        <v>14</v>
      </c>
      <c r="AA54" s="36">
        <v>8</v>
      </c>
      <c r="AB54" s="37">
        <f t="shared" si="79"/>
        <v>57.142857142857139</v>
      </c>
      <c r="AC54" s="36">
        <v>6</v>
      </c>
      <c r="AD54" s="37">
        <f>AC54/Z54*100</f>
        <v>42.857142857142854</v>
      </c>
    </row>
    <row r="55" spans="1:30" ht="21">
      <c r="A55" s="49" t="s">
        <v>79</v>
      </c>
      <c r="B55" s="8"/>
      <c r="C55" s="59">
        <f>SUM(C56:C60)</f>
        <v>128</v>
      </c>
      <c r="D55" s="72">
        <f>SUM(D56:D60)</f>
        <v>94</v>
      </c>
      <c r="E55" s="10">
        <f>D55/C55*100</f>
        <v>73.4375</v>
      </c>
      <c r="F55" s="11">
        <f>SUM(F56:F60)</f>
        <v>32</v>
      </c>
      <c r="G55" s="10">
        <f>F55*100/D55</f>
        <v>34.042553191489361</v>
      </c>
      <c r="H55" s="11">
        <f>SUM(H56:H60)</f>
        <v>4</v>
      </c>
      <c r="I55" s="12">
        <f>H55*100/D55</f>
        <v>4.2553191489361701</v>
      </c>
      <c r="J55" s="16">
        <f>SUM(J56:J60)</f>
        <v>28</v>
      </c>
      <c r="K55" s="12">
        <f>J55*100/D55</f>
        <v>29.787234042553191</v>
      </c>
      <c r="L55" s="16">
        <f>SUM(L56:L60)</f>
        <v>4</v>
      </c>
      <c r="M55" s="12">
        <f>L55*100/D55</f>
        <v>4.2553191489361701</v>
      </c>
      <c r="N55" s="16">
        <f>SUM(N56:N60)</f>
        <v>13</v>
      </c>
      <c r="O55" s="12">
        <f>N55*100/D55</f>
        <v>13.829787234042554</v>
      </c>
      <c r="P55" s="16">
        <f>SUM(P56:P60)</f>
        <v>12</v>
      </c>
      <c r="Q55" s="12">
        <f>P55*100/D55</f>
        <v>12.76595744680851</v>
      </c>
      <c r="R55" s="16">
        <f>SUM(R56:R60)</f>
        <v>1</v>
      </c>
      <c r="S55" s="12">
        <f>R55*100/D55</f>
        <v>1.0638297872340425</v>
      </c>
      <c r="T55" s="16">
        <f>SUM(T56:T60)</f>
        <v>49</v>
      </c>
      <c r="U55" s="16">
        <f>SUM(U56:U60)</f>
        <v>77</v>
      </c>
      <c r="V55" s="12">
        <f>T55*100/U55</f>
        <v>63.636363636363633</v>
      </c>
      <c r="W55" s="14">
        <f>MIN(W57:W60)</f>
        <v>5000</v>
      </c>
      <c r="X55" s="14">
        <f>MAX(X56:X60)</f>
        <v>40000</v>
      </c>
      <c r="Y55" s="15">
        <f>AVERAGE(Y56:Y60)</f>
        <v>11297.2</v>
      </c>
      <c r="Z55" s="16">
        <f>SUM(Z56:Z60)</f>
        <v>62</v>
      </c>
      <c r="AA55" s="9">
        <f>SUM(AA56:AA60)</f>
        <v>40</v>
      </c>
      <c r="AB55" s="12">
        <f t="shared" si="79"/>
        <v>64.516129032258064</v>
      </c>
      <c r="AC55" s="9">
        <f>SUM(AC56:AC60)</f>
        <v>22</v>
      </c>
      <c r="AD55" s="12">
        <f>AC55/Z55*100</f>
        <v>35.483870967741936</v>
      </c>
    </row>
    <row r="56" spans="1:30" ht="21">
      <c r="A56" s="63" t="s">
        <v>80</v>
      </c>
      <c r="B56" s="89" t="s">
        <v>26</v>
      </c>
      <c r="C56" s="38">
        <v>2</v>
      </c>
      <c r="D56" s="69">
        <v>2</v>
      </c>
      <c r="E56" s="19">
        <f t="shared" ref="E56:E60" si="96">D56/C56*100</f>
        <v>100</v>
      </c>
      <c r="F56" s="20">
        <v>1</v>
      </c>
      <c r="G56" s="19">
        <f t="shared" ref="G56:G60" si="97">F56*100/D56</f>
        <v>50</v>
      </c>
      <c r="H56" s="21">
        <v>0</v>
      </c>
      <c r="I56" s="22">
        <f t="shared" ref="I56:I58" si="98">H56*100/D56</f>
        <v>0</v>
      </c>
      <c r="J56" s="23">
        <v>0</v>
      </c>
      <c r="K56" s="22">
        <f t="shared" ref="K56:K60" si="99">J56*100/D56</f>
        <v>0</v>
      </c>
      <c r="L56" s="24">
        <v>0</v>
      </c>
      <c r="M56" s="22">
        <f t="shared" ref="M56:M60" si="100">L56*100/D56</f>
        <v>0</v>
      </c>
      <c r="N56" s="24">
        <v>1</v>
      </c>
      <c r="O56" s="22">
        <f t="shared" ref="O56:O60" si="101">N56*100/D56</f>
        <v>50</v>
      </c>
      <c r="P56" s="24">
        <v>0</v>
      </c>
      <c r="Q56" s="22">
        <f>P56*100/$D56</f>
        <v>0</v>
      </c>
      <c r="R56" s="24">
        <v>0</v>
      </c>
      <c r="S56" s="22">
        <f t="shared" ref="S56:S60" si="102">R56*100/$D56</f>
        <v>0</v>
      </c>
      <c r="T56" s="24">
        <f>F56+H56+P56+R56</f>
        <v>1</v>
      </c>
      <c r="U56" s="24">
        <f>D56-L56-N56</f>
        <v>1</v>
      </c>
      <c r="V56" s="22">
        <f>T56*100/U56</f>
        <v>100</v>
      </c>
      <c r="W56" s="30">
        <v>8000</v>
      </c>
      <c r="X56" s="30">
        <v>9000</v>
      </c>
      <c r="Y56" s="30">
        <v>8500</v>
      </c>
      <c r="Z56" s="25">
        <f>SUM(N56+P56+R56+F56+H56)</f>
        <v>2</v>
      </c>
      <c r="AA56" s="26">
        <v>1</v>
      </c>
      <c r="AB56" s="27">
        <f t="shared" ref="AB56" si="103">AA56/Z56*100</f>
        <v>50</v>
      </c>
      <c r="AC56" s="26">
        <v>1</v>
      </c>
      <c r="AD56" s="27">
        <f t="shared" ref="AD56" si="104">AC56/Z56*100</f>
        <v>50</v>
      </c>
    </row>
    <row r="57" spans="1:30" ht="21">
      <c r="A57" s="63" t="s">
        <v>81</v>
      </c>
      <c r="B57" s="89"/>
      <c r="C57" s="38">
        <v>35</v>
      </c>
      <c r="D57" s="69">
        <v>18</v>
      </c>
      <c r="E57" s="19">
        <f t="shared" si="96"/>
        <v>51.428571428571423</v>
      </c>
      <c r="F57" s="20">
        <v>2</v>
      </c>
      <c r="G57" s="19">
        <f t="shared" si="97"/>
        <v>11.111111111111111</v>
      </c>
      <c r="H57" s="21">
        <v>1</v>
      </c>
      <c r="I57" s="22">
        <f t="shared" si="98"/>
        <v>5.5555555555555554</v>
      </c>
      <c r="J57" s="23">
        <v>4</v>
      </c>
      <c r="K57" s="22">
        <f t="shared" si="99"/>
        <v>22.222222222222221</v>
      </c>
      <c r="L57" s="24">
        <v>2</v>
      </c>
      <c r="M57" s="22">
        <f t="shared" si="100"/>
        <v>11.111111111111111</v>
      </c>
      <c r="N57" s="24">
        <v>4</v>
      </c>
      <c r="O57" s="22">
        <f t="shared" si="101"/>
        <v>22.222222222222221</v>
      </c>
      <c r="P57" s="24">
        <v>5</v>
      </c>
      <c r="Q57" s="22">
        <f t="shared" ref="Q57:Q60" si="105">P57*100/$D57</f>
        <v>27.777777777777779</v>
      </c>
      <c r="R57" s="24">
        <v>0</v>
      </c>
      <c r="S57" s="22">
        <f t="shared" si="102"/>
        <v>0</v>
      </c>
      <c r="T57" s="24">
        <f t="shared" ref="T57" si="106">F57+H57+P57+R57</f>
        <v>8</v>
      </c>
      <c r="U57" s="24">
        <f t="shared" ref="U57:U60" si="107">D57-L57-N57</f>
        <v>12</v>
      </c>
      <c r="V57" s="22">
        <f t="shared" ref="V57:V60" si="108">T57*100/U57</f>
        <v>66.666666666666671</v>
      </c>
      <c r="W57" s="20">
        <v>6000</v>
      </c>
      <c r="X57" s="20">
        <v>18000</v>
      </c>
      <c r="Y57" s="20">
        <v>10142</v>
      </c>
      <c r="Z57" s="25">
        <f>SUM(N57+P57+R57+F57+H57)</f>
        <v>12</v>
      </c>
      <c r="AA57" s="26">
        <v>9</v>
      </c>
      <c r="AB57" s="27">
        <f t="shared" ref="AB57:AB60" si="109">AA57/Z57*100</f>
        <v>75</v>
      </c>
      <c r="AC57" s="26">
        <v>3</v>
      </c>
      <c r="AD57" s="27">
        <f t="shared" ref="AD57:AD58" si="110">AC57/Z57*100</f>
        <v>25</v>
      </c>
    </row>
    <row r="58" spans="1:30" ht="21">
      <c r="A58" s="63" t="s">
        <v>82</v>
      </c>
      <c r="B58" s="89"/>
      <c r="C58" s="38">
        <v>21</v>
      </c>
      <c r="D58" s="69">
        <v>17</v>
      </c>
      <c r="E58" s="19">
        <f t="shared" si="96"/>
        <v>80.952380952380949</v>
      </c>
      <c r="F58" s="20">
        <v>10</v>
      </c>
      <c r="G58" s="19">
        <f t="shared" si="97"/>
        <v>58.823529411764703</v>
      </c>
      <c r="H58" s="21">
        <v>2</v>
      </c>
      <c r="I58" s="22">
        <f t="shared" si="98"/>
        <v>11.764705882352942</v>
      </c>
      <c r="J58" s="23">
        <v>0</v>
      </c>
      <c r="K58" s="22">
        <f t="shared" si="99"/>
        <v>0</v>
      </c>
      <c r="L58" s="24">
        <v>1</v>
      </c>
      <c r="M58" s="22">
        <f t="shared" si="100"/>
        <v>5.882352941176471</v>
      </c>
      <c r="N58" s="24">
        <v>1</v>
      </c>
      <c r="O58" s="22">
        <f t="shared" si="101"/>
        <v>5.882352941176471</v>
      </c>
      <c r="P58" s="24">
        <v>3</v>
      </c>
      <c r="Q58" s="22">
        <f t="shared" si="105"/>
        <v>17.647058823529413</v>
      </c>
      <c r="R58" s="24">
        <v>0</v>
      </c>
      <c r="S58" s="22">
        <f t="shared" si="102"/>
        <v>0</v>
      </c>
      <c r="T58" s="24">
        <f>F58+H58+P58+R58</f>
        <v>15</v>
      </c>
      <c r="U58" s="24">
        <f>D58-L58-N58</f>
        <v>15</v>
      </c>
      <c r="V58" s="22">
        <f t="shared" si="108"/>
        <v>100</v>
      </c>
      <c r="W58" s="20">
        <v>7000</v>
      </c>
      <c r="X58" s="20">
        <v>24500</v>
      </c>
      <c r="Y58" s="20">
        <v>11544</v>
      </c>
      <c r="Z58" s="25">
        <f t="shared" ref="Z58:Z60" si="111">SUM(N58+P58+R58+F58+H58)</f>
        <v>16</v>
      </c>
      <c r="AA58" s="26">
        <v>10</v>
      </c>
      <c r="AB58" s="27">
        <f t="shared" si="109"/>
        <v>62.5</v>
      </c>
      <c r="AC58" s="26">
        <v>6</v>
      </c>
      <c r="AD58" s="27">
        <f t="shared" si="110"/>
        <v>37.5</v>
      </c>
    </row>
    <row r="59" spans="1:30" ht="21">
      <c r="A59" s="63" t="s">
        <v>83</v>
      </c>
      <c r="B59" s="89"/>
      <c r="C59" s="38">
        <v>27</v>
      </c>
      <c r="D59" s="69">
        <v>24</v>
      </c>
      <c r="E59" s="19">
        <f t="shared" si="96"/>
        <v>88.888888888888886</v>
      </c>
      <c r="F59" s="20">
        <v>12</v>
      </c>
      <c r="G59" s="19">
        <f t="shared" si="97"/>
        <v>50</v>
      </c>
      <c r="H59" s="21">
        <v>1</v>
      </c>
      <c r="I59" s="22">
        <f>H59*100/D59</f>
        <v>4.166666666666667</v>
      </c>
      <c r="J59" s="23">
        <v>8</v>
      </c>
      <c r="K59" s="22">
        <f t="shared" si="99"/>
        <v>33.333333333333336</v>
      </c>
      <c r="L59" s="24">
        <v>1</v>
      </c>
      <c r="M59" s="22">
        <f t="shared" si="100"/>
        <v>4.166666666666667</v>
      </c>
      <c r="N59" s="24">
        <v>1</v>
      </c>
      <c r="O59" s="22">
        <f t="shared" si="101"/>
        <v>4.166666666666667</v>
      </c>
      <c r="P59" s="24">
        <v>1</v>
      </c>
      <c r="Q59" s="22">
        <f t="shared" si="105"/>
        <v>4.166666666666667</v>
      </c>
      <c r="R59" s="24">
        <v>0</v>
      </c>
      <c r="S59" s="22">
        <f t="shared" si="102"/>
        <v>0</v>
      </c>
      <c r="T59" s="24">
        <f>F59+H59+P59+R59</f>
        <v>14</v>
      </c>
      <c r="U59" s="24">
        <f t="shared" si="107"/>
        <v>22</v>
      </c>
      <c r="V59" s="22">
        <f t="shared" si="108"/>
        <v>63.636363636363633</v>
      </c>
      <c r="W59" s="20">
        <v>5000</v>
      </c>
      <c r="X59" s="20">
        <v>15000</v>
      </c>
      <c r="Y59" s="20">
        <v>7600</v>
      </c>
      <c r="Z59" s="25">
        <f t="shared" si="111"/>
        <v>15</v>
      </c>
      <c r="AA59" s="26">
        <v>11</v>
      </c>
      <c r="AB59" s="27">
        <f t="shared" si="109"/>
        <v>73.333333333333329</v>
      </c>
      <c r="AC59" s="26">
        <v>4</v>
      </c>
      <c r="AD59" s="27">
        <f>AC59/Z59*100</f>
        <v>26.666666666666668</v>
      </c>
    </row>
    <row r="60" spans="1:30" ht="21">
      <c r="A60" s="63" t="s">
        <v>84</v>
      </c>
      <c r="B60" s="89"/>
      <c r="C60" s="38">
        <v>43</v>
      </c>
      <c r="D60" s="69">
        <v>33</v>
      </c>
      <c r="E60" s="19">
        <f t="shared" si="96"/>
        <v>76.744186046511629</v>
      </c>
      <c r="F60" s="20">
        <v>7</v>
      </c>
      <c r="G60" s="19">
        <f t="shared" si="97"/>
        <v>21.212121212121211</v>
      </c>
      <c r="H60" s="21">
        <v>0</v>
      </c>
      <c r="I60" s="22">
        <f>H60*100/D60</f>
        <v>0</v>
      </c>
      <c r="J60" s="23">
        <v>16</v>
      </c>
      <c r="K60" s="22">
        <f t="shared" si="99"/>
        <v>48.484848484848484</v>
      </c>
      <c r="L60" s="24">
        <v>0</v>
      </c>
      <c r="M60" s="22">
        <f t="shared" si="100"/>
        <v>0</v>
      </c>
      <c r="N60" s="24">
        <v>6</v>
      </c>
      <c r="O60" s="22">
        <f t="shared" si="101"/>
        <v>18.181818181818183</v>
      </c>
      <c r="P60" s="24">
        <v>3</v>
      </c>
      <c r="Q60" s="22">
        <f t="shared" si="105"/>
        <v>9.0909090909090917</v>
      </c>
      <c r="R60" s="24">
        <v>1</v>
      </c>
      <c r="S60" s="22">
        <f t="shared" si="102"/>
        <v>3.0303030303030303</v>
      </c>
      <c r="T60" s="24">
        <f>F60+H60+P60+R60</f>
        <v>11</v>
      </c>
      <c r="U60" s="24">
        <f t="shared" si="107"/>
        <v>27</v>
      </c>
      <c r="V60" s="22">
        <f t="shared" si="108"/>
        <v>40.74074074074074</v>
      </c>
      <c r="W60" s="20">
        <v>10000</v>
      </c>
      <c r="X60" s="20">
        <v>40000</v>
      </c>
      <c r="Y60" s="20">
        <v>18700</v>
      </c>
      <c r="Z60" s="25">
        <f t="shared" si="111"/>
        <v>17</v>
      </c>
      <c r="AA60" s="26">
        <v>9</v>
      </c>
      <c r="AB60" s="27">
        <f t="shared" si="109"/>
        <v>52.941176470588239</v>
      </c>
      <c r="AC60" s="26">
        <v>8</v>
      </c>
      <c r="AD60" s="27">
        <f t="shared" ref="AD60" si="112">AC60/Z60*100</f>
        <v>47.058823529411761</v>
      </c>
    </row>
    <row r="61" spans="1:30" ht="21">
      <c r="A61" s="40" t="s">
        <v>85</v>
      </c>
      <c r="B61" s="39"/>
      <c r="C61" s="39">
        <f>SUM(C62:C82)</f>
        <v>617</v>
      </c>
      <c r="D61" s="44">
        <f>SUM(D62:D82)</f>
        <v>507</v>
      </c>
      <c r="E61" s="10">
        <f>D61/C61*100</f>
        <v>82.171799027552666</v>
      </c>
      <c r="F61" s="42">
        <f>SUM(F62:F82)</f>
        <v>148</v>
      </c>
      <c r="G61" s="41">
        <f>F61*100/D61</f>
        <v>29.191321499013807</v>
      </c>
      <c r="H61" s="42">
        <f>SUM(H62:H82)</f>
        <v>8</v>
      </c>
      <c r="I61" s="43">
        <f>H61*100/D61</f>
        <v>1.5779092702169626</v>
      </c>
      <c r="J61" s="42">
        <f>SUM(J62:J82)</f>
        <v>169</v>
      </c>
      <c r="K61" s="43">
        <f>J61*100/D61</f>
        <v>33.333333333333336</v>
      </c>
      <c r="L61" s="42">
        <f>SUM(L62:L82)</f>
        <v>11</v>
      </c>
      <c r="M61" s="43">
        <f>L61*100/D61</f>
        <v>2.1696252465483234</v>
      </c>
      <c r="N61" s="42">
        <f>SUM(N62:N82)</f>
        <v>124</v>
      </c>
      <c r="O61" s="43">
        <f>N61*100/D61</f>
        <v>24.45759368836292</v>
      </c>
      <c r="P61" s="42">
        <f>SUM(P62:P82)</f>
        <v>18</v>
      </c>
      <c r="Q61" s="43">
        <f>P61*100/D61</f>
        <v>3.5502958579881656</v>
      </c>
      <c r="R61" s="42">
        <f>SUM(R62:R82)</f>
        <v>29</v>
      </c>
      <c r="S61" s="43">
        <f>R61*100/D61</f>
        <v>5.7199211045364891</v>
      </c>
      <c r="T61" s="44">
        <f>SUM(T62:T82)</f>
        <v>203</v>
      </c>
      <c r="U61" s="44">
        <f>SUM(U62:U82)</f>
        <v>372</v>
      </c>
      <c r="V61" s="43">
        <f>T61*100/U61</f>
        <v>54.56989247311828</v>
      </c>
      <c r="W61" s="45">
        <f>MIN(W62:W75,W77:W82)</f>
        <v>5000</v>
      </c>
      <c r="X61" s="45">
        <f>MAX(X62:X82)</f>
        <v>70000</v>
      </c>
      <c r="Y61" s="46">
        <f>AVERAGE(Y62:Y82)</f>
        <v>17528.25</v>
      </c>
      <c r="Z61" s="44">
        <f>SUM(Z62:Z82)</f>
        <v>327</v>
      </c>
      <c r="AA61" s="39">
        <f>SUM(AA62:AA82)</f>
        <v>269</v>
      </c>
      <c r="AB61" s="43">
        <f>AA61/Z61*100</f>
        <v>82.262996941896034</v>
      </c>
      <c r="AC61" s="39">
        <f>SUM(AC62:AC82)</f>
        <v>57</v>
      </c>
      <c r="AD61" s="43">
        <f>AC61/Z61*100</f>
        <v>17.431192660550458</v>
      </c>
    </row>
    <row r="62" spans="1:30" ht="21">
      <c r="A62" s="65" t="s">
        <v>86</v>
      </c>
      <c r="B62" s="86" t="s">
        <v>26</v>
      </c>
      <c r="C62" s="38">
        <v>75</v>
      </c>
      <c r="D62" s="69">
        <v>56</v>
      </c>
      <c r="E62" s="19">
        <f t="shared" ref="E62:E82" si="113">D62/C62*100</f>
        <v>74.666666666666671</v>
      </c>
      <c r="F62" s="30">
        <v>13</v>
      </c>
      <c r="G62" s="29">
        <f>F62*100/D62</f>
        <v>23.214285714285715</v>
      </c>
      <c r="H62" s="31">
        <v>2</v>
      </c>
      <c r="I62" s="32">
        <f t="shared" ref="I62:I64" si="114">H62*100/D62</f>
        <v>3.5714285714285716</v>
      </c>
      <c r="J62" s="33">
        <v>35</v>
      </c>
      <c r="K62" s="32">
        <f t="shared" ref="K62:K82" si="115">J62*100/D62</f>
        <v>62.5</v>
      </c>
      <c r="L62" s="34">
        <v>0</v>
      </c>
      <c r="M62" s="32">
        <f t="shared" ref="M62:M82" si="116">L62*100/D62</f>
        <v>0</v>
      </c>
      <c r="N62" s="34">
        <v>4</v>
      </c>
      <c r="O62" s="32">
        <f t="shared" ref="O62:O82" si="117">N62*100/D62</f>
        <v>7.1428571428571432</v>
      </c>
      <c r="P62" s="34">
        <v>1</v>
      </c>
      <c r="Q62" s="32">
        <f>P62*100/$D62</f>
        <v>1.7857142857142858</v>
      </c>
      <c r="R62" s="34">
        <v>1</v>
      </c>
      <c r="S62" s="32">
        <f t="shared" ref="S62:S82" si="118">R62*100/$D62</f>
        <v>1.7857142857142858</v>
      </c>
      <c r="T62" s="34">
        <f>F62+H62+P62+R62</f>
        <v>17</v>
      </c>
      <c r="U62" s="34">
        <f>D62-L62-N62</f>
        <v>52</v>
      </c>
      <c r="V62" s="32">
        <f>T62*100/U62</f>
        <v>32.692307692307693</v>
      </c>
      <c r="W62" s="30">
        <v>5000</v>
      </c>
      <c r="X62" s="30">
        <v>20000</v>
      </c>
      <c r="Y62" s="30">
        <v>9801</v>
      </c>
      <c r="Z62" s="35">
        <f>(N62+P62+R62+F62+H62)</f>
        <v>21</v>
      </c>
      <c r="AA62" s="36">
        <v>6</v>
      </c>
      <c r="AB62" s="32">
        <f t="shared" ref="AB62:AB82" si="119">AA62/Z62*100</f>
        <v>28.571428571428569</v>
      </c>
      <c r="AC62" s="36">
        <v>15</v>
      </c>
      <c r="AD62" s="32">
        <f t="shared" ref="AD62:AD82" si="120">AC62/Z62*100</f>
        <v>71.428571428571431</v>
      </c>
    </row>
    <row r="63" spans="1:30" ht="21">
      <c r="A63" s="47" t="s">
        <v>87</v>
      </c>
      <c r="B63" s="87"/>
      <c r="C63" s="38">
        <v>26</v>
      </c>
      <c r="D63" s="69">
        <v>23</v>
      </c>
      <c r="E63" s="19">
        <f t="shared" si="113"/>
        <v>88.461538461538453</v>
      </c>
      <c r="F63" s="30">
        <v>13</v>
      </c>
      <c r="G63" s="29">
        <f t="shared" ref="G63:G64" si="121">F63*100/D63</f>
        <v>56.521739130434781</v>
      </c>
      <c r="H63" s="31">
        <v>0</v>
      </c>
      <c r="I63" s="32">
        <f t="shared" si="114"/>
        <v>0</v>
      </c>
      <c r="J63" s="33">
        <v>4</v>
      </c>
      <c r="K63" s="32">
        <f t="shared" si="115"/>
        <v>17.391304347826086</v>
      </c>
      <c r="L63" s="34">
        <v>0</v>
      </c>
      <c r="M63" s="32">
        <f t="shared" si="116"/>
        <v>0</v>
      </c>
      <c r="N63" s="34">
        <v>6</v>
      </c>
      <c r="O63" s="32">
        <f t="shared" si="117"/>
        <v>26.086956521739129</v>
      </c>
      <c r="P63" s="34">
        <v>0</v>
      </c>
      <c r="Q63" s="32">
        <f t="shared" ref="Q63:Q82" si="122">P63*100/$D63</f>
        <v>0</v>
      </c>
      <c r="R63" s="34">
        <v>0</v>
      </c>
      <c r="S63" s="32">
        <f t="shared" si="118"/>
        <v>0</v>
      </c>
      <c r="T63" s="34">
        <f t="shared" ref="T63" si="123">F63+H63+P63+R63</f>
        <v>13</v>
      </c>
      <c r="U63" s="34">
        <f t="shared" ref="U63:U82" si="124">D63-L63-N63</f>
        <v>17</v>
      </c>
      <c r="V63" s="32">
        <f>T63*100/U63</f>
        <v>76.470588235294116</v>
      </c>
      <c r="W63" s="30">
        <v>7000</v>
      </c>
      <c r="X63" s="30">
        <v>21500</v>
      </c>
      <c r="Y63" s="30">
        <v>13405</v>
      </c>
      <c r="Z63" s="35">
        <f>SUM(N63+P63+R63+F63+H63)</f>
        <v>19</v>
      </c>
      <c r="AA63" s="36">
        <v>18</v>
      </c>
      <c r="AB63" s="32">
        <f t="shared" si="119"/>
        <v>94.73684210526315</v>
      </c>
      <c r="AC63" s="36">
        <v>1</v>
      </c>
      <c r="AD63" s="32">
        <f t="shared" si="120"/>
        <v>5.2631578947368416</v>
      </c>
    </row>
    <row r="64" spans="1:30" ht="21">
      <c r="A64" s="47" t="s">
        <v>88</v>
      </c>
      <c r="B64" s="87"/>
      <c r="C64" s="38">
        <v>36</v>
      </c>
      <c r="D64" s="69">
        <v>32</v>
      </c>
      <c r="E64" s="19">
        <f t="shared" si="113"/>
        <v>88.888888888888886</v>
      </c>
      <c r="F64" s="30">
        <v>13</v>
      </c>
      <c r="G64" s="29">
        <f t="shared" si="121"/>
        <v>40.625</v>
      </c>
      <c r="H64" s="31">
        <v>0</v>
      </c>
      <c r="I64" s="32">
        <f t="shared" si="114"/>
        <v>0</v>
      </c>
      <c r="J64" s="33">
        <v>11</v>
      </c>
      <c r="K64" s="32">
        <f t="shared" si="115"/>
        <v>34.375</v>
      </c>
      <c r="L64" s="34">
        <v>0</v>
      </c>
      <c r="M64" s="32">
        <f t="shared" si="116"/>
        <v>0</v>
      </c>
      <c r="N64" s="34">
        <v>5</v>
      </c>
      <c r="O64" s="32">
        <f t="shared" si="117"/>
        <v>15.625</v>
      </c>
      <c r="P64" s="34">
        <v>0</v>
      </c>
      <c r="Q64" s="32">
        <f t="shared" si="122"/>
        <v>0</v>
      </c>
      <c r="R64" s="34">
        <v>3</v>
      </c>
      <c r="S64" s="32">
        <f t="shared" si="118"/>
        <v>9.375</v>
      </c>
      <c r="T64" s="34">
        <f>F64+H64+P64+R64</f>
        <v>16</v>
      </c>
      <c r="U64" s="34">
        <f t="shared" si="124"/>
        <v>27</v>
      </c>
      <c r="V64" s="32">
        <f t="shared" ref="V64:V82" si="125">T64*100/U64</f>
        <v>59.25925925925926</v>
      </c>
      <c r="W64" s="30">
        <v>8000</v>
      </c>
      <c r="X64" s="30">
        <v>20000</v>
      </c>
      <c r="Y64" s="30">
        <v>14655</v>
      </c>
      <c r="Z64" s="35">
        <f t="shared" ref="Z64:Z82" si="126">SUM(N64+P64+R64+F64+H64)</f>
        <v>21</v>
      </c>
      <c r="AA64" s="36">
        <v>19</v>
      </c>
      <c r="AB64" s="32">
        <f t="shared" si="119"/>
        <v>90.476190476190482</v>
      </c>
      <c r="AC64" s="36">
        <v>1</v>
      </c>
      <c r="AD64" s="32">
        <f t="shared" si="120"/>
        <v>4.7619047619047619</v>
      </c>
    </row>
    <row r="65" spans="1:30" ht="21">
      <c r="A65" s="47" t="s">
        <v>89</v>
      </c>
      <c r="B65" s="87"/>
      <c r="C65" s="38">
        <v>43</v>
      </c>
      <c r="D65" s="69">
        <v>35</v>
      </c>
      <c r="E65" s="19">
        <f t="shared" si="113"/>
        <v>81.395348837209298</v>
      </c>
      <c r="F65" s="30">
        <v>11</v>
      </c>
      <c r="G65" s="29">
        <f>F65*100/D65</f>
        <v>31.428571428571427</v>
      </c>
      <c r="H65" s="31">
        <v>0</v>
      </c>
      <c r="I65" s="32">
        <f>H65*100/D65</f>
        <v>0</v>
      </c>
      <c r="J65" s="33">
        <v>19</v>
      </c>
      <c r="K65" s="32">
        <f t="shared" si="115"/>
        <v>54.285714285714285</v>
      </c>
      <c r="L65" s="34">
        <v>2</v>
      </c>
      <c r="M65" s="32">
        <f t="shared" si="116"/>
        <v>5.7142857142857144</v>
      </c>
      <c r="N65" s="34">
        <v>1</v>
      </c>
      <c r="O65" s="32">
        <f t="shared" si="117"/>
        <v>2.8571428571428572</v>
      </c>
      <c r="P65" s="34">
        <v>1</v>
      </c>
      <c r="Q65" s="32">
        <f t="shared" si="122"/>
        <v>2.8571428571428572</v>
      </c>
      <c r="R65" s="34">
        <v>1</v>
      </c>
      <c r="S65" s="32">
        <f t="shared" si="118"/>
        <v>2.8571428571428572</v>
      </c>
      <c r="T65" s="34">
        <f>F65+H65+P65+R65</f>
        <v>13</v>
      </c>
      <c r="U65" s="34">
        <f t="shared" si="124"/>
        <v>32</v>
      </c>
      <c r="V65" s="32">
        <f t="shared" si="125"/>
        <v>40.625</v>
      </c>
      <c r="W65" s="30">
        <v>8000</v>
      </c>
      <c r="X65" s="30">
        <v>25000</v>
      </c>
      <c r="Y65" s="30">
        <v>14514</v>
      </c>
      <c r="Z65" s="35">
        <f t="shared" si="126"/>
        <v>14</v>
      </c>
      <c r="AA65" s="36">
        <v>9</v>
      </c>
      <c r="AB65" s="32">
        <f t="shared" si="119"/>
        <v>64.285714285714292</v>
      </c>
      <c r="AC65" s="36">
        <v>5</v>
      </c>
      <c r="AD65" s="32">
        <f t="shared" si="120"/>
        <v>35.714285714285715</v>
      </c>
    </row>
    <row r="66" spans="1:30" ht="21">
      <c r="A66" s="47" t="s">
        <v>90</v>
      </c>
      <c r="B66" s="87"/>
      <c r="C66" s="38">
        <v>48</v>
      </c>
      <c r="D66" s="69">
        <v>34</v>
      </c>
      <c r="E66" s="19">
        <f t="shared" si="113"/>
        <v>70.833333333333343</v>
      </c>
      <c r="F66" s="38">
        <v>15</v>
      </c>
      <c r="G66" s="29">
        <f t="shared" ref="G66:G82" si="127">F66*100/D66</f>
        <v>44.117647058823529</v>
      </c>
      <c r="H66" s="38">
        <v>0</v>
      </c>
      <c r="I66" s="32">
        <f t="shared" ref="I66:I82" si="128">H66*100/D66</f>
        <v>0</v>
      </c>
      <c r="J66" s="38">
        <v>12</v>
      </c>
      <c r="K66" s="32">
        <f t="shared" si="115"/>
        <v>35.294117647058826</v>
      </c>
      <c r="L66" s="38">
        <v>0</v>
      </c>
      <c r="M66" s="32">
        <f t="shared" si="116"/>
        <v>0</v>
      </c>
      <c r="N66" s="38">
        <v>5</v>
      </c>
      <c r="O66" s="32">
        <f t="shared" si="117"/>
        <v>14.705882352941176</v>
      </c>
      <c r="P66" s="38">
        <v>0</v>
      </c>
      <c r="Q66" s="32">
        <f t="shared" si="122"/>
        <v>0</v>
      </c>
      <c r="R66" s="38">
        <v>2</v>
      </c>
      <c r="S66" s="32">
        <f t="shared" si="118"/>
        <v>5.882352941176471</v>
      </c>
      <c r="T66" s="34">
        <f t="shared" ref="T66:T80" si="129">F66+H66+P66+R66</f>
        <v>17</v>
      </c>
      <c r="U66" s="34">
        <f t="shared" si="124"/>
        <v>29</v>
      </c>
      <c r="V66" s="32">
        <f t="shared" si="125"/>
        <v>58.620689655172413</v>
      </c>
      <c r="W66" s="30">
        <v>8000</v>
      </c>
      <c r="X66" s="30">
        <v>18000</v>
      </c>
      <c r="Y66" s="30">
        <v>13111</v>
      </c>
      <c r="Z66" s="35">
        <f t="shared" si="126"/>
        <v>22</v>
      </c>
      <c r="AA66" s="36">
        <v>18</v>
      </c>
      <c r="AB66" s="32">
        <f t="shared" si="119"/>
        <v>81.818181818181827</v>
      </c>
      <c r="AC66" s="36">
        <v>4</v>
      </c>
      <c r="AD66" s="32">
        <f t="shared" si="120"/>
        <v>18.181818181818183</v>
      </c>
    </row>
    <row r="67" spans="1:30" ht="21">
      <c r="A67" s="47" t="s">
        <v>91</v>
      </c>
      <c r="B67" s="87"/>
      <c r="C67" s="38">
        <v>45</v>
      </c>
      <c r="D67" s="69">
        <v>32</v>
      </c>
      <c r="E67" s="19">
        <f t="shared" si="113"/>
        <v>71.111111111111114</v>
      </c>
      <c r="F67" s="38">
        <v>8</v>
      </c>
      <c r="G67" s="29">
        <f t="shared" si="127"/>
        <v>25</v>
      </c>
      <c r="H67" s="38">
        <v>1</v>
      </c>
      <c r="I67" s="32">
        <f t="shared" si="128"/>
        <v>3.125</v>
      </c>
      <c r="J67" s="38">
        <v>18</v>
      </c>
      <c r="K67" s="32">
        <f t="shared" si="115"/>
        <v>56.25</v>
      </c>
      <c r="L67" s="38">
        <v>0</v>
      </c>
      <c r="M67" s="32">
        <f t="shared" si="116"/>
        <v>0</v>
      </c>
      <c r="N67" s="38">
        <v>3</v>
      </c>
      <c r="O67" s="32">
        <f t="shared" si="117"/>
        <v>9.375</v>
      </c>
      <c r="P67" s="38">
        <v>1</v>
      </c>
      <c r="Q67" s="32">
        <f t="shared" si="122"/>
        <v>3.125</v>
      </c>
      <c r="R67" s="38">
        <v>1</v>
      </c>
      <c r="S67" s="32">
        <f t="shared" si="118"/>
        <v>3.125</v>
      </c>
      <c r="T67" s="34">
        <f t="shared" si="129"/>
        <v>11</v>
      </c>
      <c r="U67" s="34">
        <f t="shared" si="124"/>
        <v>29</v>
      </c>
      <c r="V67" s="32">
        <f t="shared" si="125"/>
        <v>37.931034482758619</v>
      </c>
      <c r="W67" s="30">
        <v>6000</v>
      </c>
      <c r="X67" s="30">
        <v>20000</v>
      </c>
      <c r="Y67" s="30">
        <v>10539</v>
      </c>
      <c r="Z67" s="35">
        <f t="shared" si="126"/>
        <v>14</v>
      </c>
      <c r="AA67" s="36">
        <v>14</v>
      </c>
      <c r="AB67" s="32">
        <f t="shared" si="119"/>
        <v>100</v>
      </c>
      <c r="AC67" s="36">
        <v>0</v>
      </c>
      <c r="AD67" s="32">
        <f t="shared" si="120"/>
        <v>0</v>
      </c>
    </row>
    <row r="68" spans="1:30" ht="21">
      <c r="A68" s="65" t="s">
        <v>92</v>
      </c>
      <c r="B68" s="87"/>
      <c r="C68" s="38">
        <v>71</v>
      </c>
      <c r="D68" s="69">
        <v>62</v>
      </c>
      <c r="E68" s="19">
        <f t="shared" si="113"/>
        <v>87.323943661971825</v>
      </c>
      <c r="F68" s="38">
        <v>24</v>
      </c>
      <c r="G68" s="29">
        <f t="shared" si="127"/>
        <v>38.70967741935484</v>
      </c>
      <c r="H68" s="38">
        <v>2</v>
      </c>
      <c r="I68" s="32">
        <f t="shared" si="128"/>
        <v>3.225806451612903</v>
      </c>
      <c r="J68" s="38">
        <v>21</v>
      </c>
      <c r="K68" s="32">
        <f t="shared" si="115"/>
        <v>33.87096774193548</v>
      </c>
      <c r="L68" s="38">
        <v>5</v>
      </c>
      <c r="M68" s="32">
        <f t="shared" si="116"/>
        <v>8.064516129032258</v>
      </c>
      <c r="N68" s="38">
        <v>7</v>
      </c>
      <c r="O68" s="32">
        <f t="shared" si="117"/>
        <v>11.290322580645162</v>
      </c>
      <c r="P68" s="38">
        <v>3</v>
      </c>
      <c r="Q68" s="32">
        <f t="shared" si="122"/>
        <v>4.838709677419355</v>
      </c>
      <c r="R68" s="38">
        <v>0</v>
      </c>
      <c r="S68" s="32">
        <f t="shared" si="118"/>
        <v>0</v>
      </c>
      <c r="T68" s="34">
        <f t="shared" si="129"/>
        <v>29</v>
      </c>
      <c r="U68" s="34">
        <f t="shared" si="124"/>
        <v>50</v>
      </c>
      <c r="V68" s="32">
        <f t="shared" si="125"/>
        <v>58</v>
      </c>
      <c r="W68" s="30">
        <v>7000</v>
      </c>
      <c r="X68" s="30">
        <v>20000</v>
      </c>
      <c r="Y68" s="30">
        <v>13777</v>
      </c>
      <c r="Z68" s="35">
        <f t="shared" si="126"/>
        <v>36</v>
      </c>
      <c r="AA68" s="36">
        <v>25</v>
      </c>
      <c r="AB68" s="32">
        <f t="shared" si="119"/>
        <v>69.444444444444443</v>
      </c>
      <c r="AC68" s="36">
        <v>11</v>
      </c>
      <c r="AD68" s="32">
        <f t="shared" si="120"/>
        <v>30.555555555555557</v>
      </c>
    </row>
    <row r="69" spans="1:30" ht="21">
      <c r="A69" s="47" t="s">
        <v>93</v>
      </c>
      <c r="B69" s="87"/>
      <c r="C69" s="38">
        <v>31</v>
      </c>
      <c r="D69" s="69">
        <v>26</v>
      </c>
      <c r="E69" s="19">
        <f t="shared" si="113"/>
        <v>83.870967741935488</v>
      </c>
      <c r="F69" s="38">
        <v>5</v>
      </c>
      <c r="G69" s="29">
        <f t="shared" si="127"/>
        <v>19.23076923076923</v>
      </c>
      <c r="H69" s="38">
        <v>1</v>
      </c>
      <c r="I69" s="32">
        <f t="shared" si="128"/>
        <v>3.8461538461538463</v>
      </c>
      <c r="J69" s="38">
        <v>9</v>
      </c>
      <c r="K69" s="32">
        <f t="shared" si="115"/>
        <v>34.615384615384613</v>
      </c>
      <c r="L69" s="38">
        <v>2</v>
      </c>
      <c r="M69" s="32">
        <f t="shared" si="116"/>
        <v>7.6923076923076925</v>
      </c>
      <c r="N69" s="38">
        <v>7</v>
      </c>
      <c r="O69" s="32">
        <f t="shared" si="117"/>
        <v>26.923076923076923</v>
      </c>
      <c r="P69" s="38">
        <v>2</v>
      </c>
      <c r="Q69" s="32">
        <f t="shared" si="122"/>
        <v>7.6923076923076925</v>
      </c>
      <c r="R69" s="38">
        <v>0</v>
      </c>
      <c r="S69" s="32">
        <f t="shared" si="118"/>
        <v>0</v>
      </c>
      <c r="T69" s="34">
        <f t="shared" si="129"/>
        <v>8</v>
      </c>
      <c r="U69" s="34">
        <f t="shared" si="124"/>
        <v>17</v>
      </c>
      <c r="V69" s="32">
        <f t="shared" si="125"/>
        <v>47.058823529411768</v>
      </c>
      <c r="W69" s="30">
        <v>6000</v>
      </c>
      <c r="X69" s="30">
        <v>21000</v>
      </c>
      <c r="Y69" s="30">
        <v>12633</v>
      </c>
      <c r="Z69" s="35">
        <f t="shared" si="126"/>
        <v>15</v>
      </c>
      <c r="AA69" s="36">
        <v>11</v>
      </c>
      <c r="AB69" s="32">
        <f t="shared" si="119"/>
        <v>73.333333333333329</v>
      </c>
      <c r="AC69" s="36">
        <v>4</v>
      </c>
      <c r="AD69" s="32">
        <f t="shared" si="120"/>
        <v>26.666666666666668</v>
      </c>
    </row>
    <row r="70" spans="1:30" ht="21">
      <c r="A70" s="67" t="s">
        <v>94</v>
      </c>
      <c r="B70" s="87"/>
      <c r="C70" s="38">
        <v>31</v>
      </c>
      <c r="D70" s="69">
        <v>25</v>
      </c>
      <c r="E70" s="19">
        <f t="shared" si="113"/>
        <v>80.645161290322577</v>
      </c>
      <c r="F70" s="38">
        <v>11</v>
      </c>
      <c r="G70" s="29">
        <f t="shared" si="127"/>
        <v>44</v>
      </c>
      <c r="H70" s="38">
        <v>0</v>
      </c>
      <c r="I70" s="32">
        <f t="shared" si="128"/>
        <v>0</v>
      </c>
      <c r="J70" s="38">
        <v>5</v>
      </c>
      <c r="K70" s="32">
        <f t="shared" si="115"/>
        <v>20</v>
      </c>
      <c r="L70" s="38">
        <v>2</v>
      </c>
      <c r="M70" s="32">
        <f t="shared" si="116"/>
        <v>8</v>
      </c>
      <c r="N70" s="38">
        <v>7</v>
      </c>
      <c r="O70" s="32">
        <f t="shared" si="117"/>
        <v>28</v>
      </c>
      <c r="P70" s="38">
        <v>0</v>
      </c>
      <c r="Q70" s="32">
        <f t="shared" si="122"/>
        <v>0</v>
      </c>
      <c r="R70" s="38">
        <v>0</v>
      </c>
      <c r="S70" s="32">
        <f t="shared" si="118"/>
        <v>0</v>
      </c>
      <c r="T70" s="34">
        <f t="shared" si="129"/>
        <v>11</v>
      </c>
      <c r="U70" s="34">
        <f t="shared" si="124"/>
        <v>16</v>
      </c>
      <c r="V70" s="32">
        <f t="shared" si="125"/>
        <v>68.75</v>
      </c>
      <c r="W70" s="30">
        <v>8500</v>
      </c>
      <c r="X70" s="30">
        <v>18000</v>
      </c>
      <c r="Y70" s="30">
        <v>14814</v>
      </c>
      <c r="Z70" s="35">
        <f t="shared" si="126"/>
        <v>18</v>
      </c>
      <c r="AA70" s="36">
        <v>15</v>
      </c>
      <c r="AB70" s="32">
        <f t="shared" si="119"/>
        <v>83.333333333333343</v>
      </c>
      <c r="AC70" s="36">
        <v>3</v>
      </c>
      <c r="AD70" s="32">
        <f t="shared" si="120"/>
        <v>16.666666666666664</v>
      </c>
    </row>
    <row r="71" spans="1:30" ht="21">
      <c r="A71" s="47" t="s">
        <v>95</v>
      </c>
      <c r="B71" s="87"/>
      <c r="C71" s="38">
        <v>29</v>
      </c>
      <c r="D71" s="69">
        <v>24</v>
      </c>
      <c r="E71" s="19">
        <f t="shared" si="113"/>
        <v>82.758620689655174</v>
      </c>
      <c r="F71" s="38">
        <v>11</v>
      </c>
      <c r="G71" s="29">
        <f t="shared" si="127"/>
        <v>45.833333333333336</v>
      </c>
      <c r="H71" s="38">
        <v>0</v>
      </c>
      <c r="I71" s="32">
        <f t="shared" si="128"/>
        <v>0</v>
      </c>
      <c r="J71" s="38">
        <v>5</v>
      </c>
      <c r="K71" s="32">
        <f t="shared" si="115"/>
        <v>20.833333333333332</v>
      </c>
      <c r="L71" s="38">
        <v>0</v>
      </c>
      <c r="M71" s="32">
        <f t="shared" si="116"/>
        <v>0</v>
      </c>
      <c r="N71" s="38">
        <v>5</v>
      </c>
      <c r="O71" s="32">
        <f t="shared" si="117"/>
        <v>20.833333333333332</v>
      </c>
      <c r="P71" s="38">
        <v>1</v>
      </c>
      <c r="Q71" s="32">
        <f t="shared" si="122"/>
        <v>4.166666666666667</v>
      </c>
      <c r="R71" s="38">
        <v>2</v>
      </c>
      <c r="S71" s="32">
        <f t="shared" si="118"/>
        <v>8.3333333333333339</v>
      </c>
      <c r="T71" s="34">
        <f t="shared" si="129"/>
        <v>14</v>
      </c>
      <c r="U71" s="34">
        <f t="shared" si="124"/>
        <v>19</v>
      </c>
      <c r="V71" s="32">
        <f t="shared" si="125"/>
        <v>73.684210526315795</v>
      </c>
      <c r="W71" s="30">
        <v>8000</v>
      </c>
      <c r="X71" s="30">
        <v>35000</v>
      </c>
      <c r="Y71" s="30">
        <v>14692</v>
      </c>
      <c r="Z71" s="35">
        <f>SUM(N71+P71+R71+F71+H71)</f>
        <v>19</v>
      </c>
      <c r="AA71" s="36">
        <v>17</v>
      </c>
      <c r="AB71" s="32">
        <f t="shared" si="119"/>
        <v>89.473684210526315</v>
      </c>
      <c r="AC71" s="36">
        <v>2</v>
      </c>
      <c r="AD71" s="32">
        <f t="shared" si="120"/>
        <v>10.526315789473683</v>
      </c>
    </row>
    <row r="72" spans="1:30" ht="21">
      <c r="A72" s="47" t="s">
        <v>96</v>
      </c>
      <c r="B72" s="87"/>
      <c r="C72" s="38">
        <v>29</v>
      </c>
      <c r="D72" s="69">
        <v>26</v>
      </c>
      <c r="E72" s="19">
        <f t="shared" si="113"/>
        <v>89.65517241379311</v>
      </c>
      <c r="F72" s="38">
        <v>13</v>
      </c>
      <c r="G72" s="29">
        <f t="shared" si="127"/>
        <v>50</v>
      </c>
      <c r="H72" s="38">
        <v>0</v>
      </c>
      <c r="I72" s="32">
        <f t="shared" si="128"/>
        <v>0</v>
      </c>
      <c r="J72" s="38">
        <v>10</v>
      </c>
      <c r="K72" s="32">
        <f t="shared" si="115"/>
        <v>38.46153846153846</v>
      </c>
      <c r="L72" s="38">
        <v>0</v>
      </c>
      <c r="M72" s="32">
        <f>L72*100/D72</f>
        <v>0</v>
      </c>
      <c r="N72" s="38">
        <v>2</v>
      </c>
      <c r="O72" s="32">
        <f t="shared" si="117"/>
        <v>7.6923076923076925</v>
      </c>
      <c r="P72" s="38">
        <v>0</v>
      </c>
      <c r="Q72" s="32">
        <f t="shared" si="122"/>
        <v>0</v>
      </c>
      <c r="R72" s="38">
        <v>1</v>
      </c>
      <c r="S72" s="32">
        <f t="shared" si="118"/>
        <v>3.8461538461538463</v>
      </c>
      <c r="T72" s="34">
        <f t="shared" si="129"/>
        <v>14</v>
      </c>
      <c r="U72" s="34">
        <f t="shared" si="124"/>
        <v>24</v>
      </c>
      <c r="V72" s="32">
        <f t="shared" si="125"/>
        <v>58.333333333333336</v>
      </c>
      <c r="W72" s="30">
        <v>5000</v>
      </c>
      <c r="X72" s="30">
        <v>15800</v>
      </c>
      <c r="Y72" s="30">
        <v>13363</v>
      </c>
      <c r="Z72" s="35">
        <f t="shared" si="126"/>
        <v>16</v>
      </c>
      <c r="AA72" s="36">
        <v>14</v>
      </c>
      <c r="AB72" s="32">
        <f t="shared" si="119"/>
        <v>87.5</v>
      </c>
      <c r="AC72" s="36">
        <v>2</v>
      </c>
      <c r="AD72" s="32">
        <f t="shared" si="120"/>
        <v>12.5</v>
      </c>
    </row>
    <row r="73" spans="1:30" ht="21">
      <c r="A73" s="47" t="s">
        <v>97</v>
      </c>
      <c r="B73" s="88"/>
      <c r="C73" s="38">
        <v>29</v>
      </c>
      <c r="D73" s="69">
        <v>23</v>
      </c>
      <c r="E73" s="19">
        <f t="shared" si="113"/>
        <v>79.310344827586206</v>
      </c>
      <c r="F73" s="38">
        <v>4</v>
      </c>
      <c r="G73" s="29">
        <f t="shared" si="127"/>
        <v>17.391304347826086</v>
      </c>
      <c r="H73" s="38">
        <v>1</v>
      </c>
      <c r="I73" s="32">
        <f t="shared" si="128"/>
        <v>4.3478260869565215</v>
      </c>
      <c r="J73" s="38">
        <v>16</v>
      </c>
      <c r="K73" s="32">
        <f t="shared" si="115"/>
        <v>69.565217391304344</v>
      </c>
      <c r="L73" s="38">
        <v>0</v>
      </c>
      <c r="M73" s="32">
        <f t="shared" si="116"/>
        <v>0</v>
      </c>
      <c r="N73" s="38">
        <v>1</v>
      </c>
      <c r="O73" s="32">
        <f t="shared" si="117"/>
        <v>4.3478260869565215</v>
      </c>
      <c r="P73" s="38">
        <v>1</v>
      </c>
      <c r="Q73" s="32">
        <f t="shared" si="122"/>
        <v>4.3478260869565215</v>
      </c>
      <c r="R73" s="38">
        <v>0</v>
      </c>
      <c r="S73" s="32">
        <f t="shared" si="118"/>
        <v>0</v>
      </c>
      <c r="T73" s="34">
        <f>F73+H73+P73+R73</f>
        <v>6</v>
      </c>
      <c r="U73" s="34">
        <f t="shared" si="124"/>
        <v>22</v>
      </c>
      <c r="V73" s="32">
        <f t="shared" si="125"/>
        <v>27.272727272727273</v>
      </c>
      <c r="W73" s="30">
        <v>8000</v>
      </c>
      <c r="X73" s="30">
        <v>16000</v>
      </c>
      <c r="Y73" s="30">
        <v>11286</v>
      </c>
      <c r="Z73" s="35">
        <f>SUM(N73+P73+R73+F73+H73)</f>
        <v>7</v>
      </c>
      <c r="AA73" s="36">
        <v>5</v>
      </c>
      <c r="AB73" s="32">
        <f t="shared" si="119"/>
        <v>71.428571428571431</v>
      </c>
      <c r="AC73" s="36">
        <v>2</v>
      </c>
      <c r="AD73" s="32">
        <f t="shared" si="120"/>
        <v>28.571428571428569</v>
      </c>
    </row>
    <row r="74" spans="1:30" ht="21">
      <c r="A74" s="65" t="s">
        <v>98</v>
      </c>
      <c r="B74" s="90" t="s">
        <v>32</v>
      </c>
      <c r="C74" s="38">
        <v>11</v>
      </c>
      <c r="D74" s="69">
        <v>9</v>
      </c>
      <c r="E74" s="19">
        <f t="shared" si="113"/>
        <v>81.818181818181827</v>
      </c>
      <c r="F74" s="38">
        <v>0</v>
      </c>
      <c r="G74" s="29">
        <f t="shared" si="127"/>
        <v>0</v>
      </c>
      <c r="H74" s="38">
        <v>0</v>
      </c>
      <c r="I74" s="32">
        <f t="shared" si="128"/>
        <v>0</v>
      </c>
      <c r="J74" s="38">
        <v>1</v>
      </c>
      <c r="K74" s="32">
        <f t="shared" si="115"/>
        <v>11.111111111111111</v>
      </c>
      <c r="L74" s="38">
        <v>0</v>
      </c>
      <c r="M74" s="32">
        <f t="shared" si="116"/>
        <v>0</v>
      </c>
      <c r="N74" s="38">
        <v>8</v>
      </c>
      <c r="O74" s="32">
        <f t="shared" si="117"/>
        <v>88.888888888888886</v>
      </c>
      <c r="P74" s="38">
        <v>0</v>
      </c>
      <c r="Q74" s="32">
        <f t="shared" si="122"/>
        <v>0</v>
      </c>
      <c r="R74" s="38">
        <v>0</v>
      </c>
      <c r="S74" s="32">
        <f t="shared" si="118"/>
        <v>0</v>
      </c>
      <c r="T74" s="34">
        <f>F74+H74+P74+R74</f>
        <v>0</v>
      </c>
      <c r="U74" s="34">
        <f t="shared" si="124"/>
        <v>1</v>
      </c>
      <c r="V74" s="32">
        <f t="shared" si="125"/>
        <v>0</v>
      </c>
      <c r="W74" s="30">
        <v>19000</v>
      </c>
      <c r="X74" s="30">
        <v>34000</v>
      </c>
      <c r="Y74" s="30">
        <v>22720</v>
      </c>
      <c r="Z74" s="35">
        <f>SUM(N74+P74+R74+F74+H74)</f>
        <v>8</v>
      </c>
      <c r="AA74" s="36">
        <v>8</v>
      </c>
      <c r="AB74" s="32">
        <f t="shared" si="119"/>
        <v>100</v>
      </c>
      <c r="AC74" s="36">
        <v>0</v>
      </c>
      <c r="AD74" s="32">
        <f t="shared" si="120"/>
        <v>0</v>
      </c>
    </row>
    <row r="75" spans="1:30" ht="21">
      <c r="A75" s="47" t="s">
        <v>99</v>
      </c>
      <c r="B75" s="90"/>
      <c r="C75" s="38">
        <v>64</v>
      </c>
      <c r="D75" s="69">
        <v>60</v>
      </c>
      <c r="E75" s="19">
        <f t="shared" si="113"/>
        <v>93.75</v>
      </c>
      <c r="F75" s="38">
        <v>1</v>
      </c>
      <c r="G75" s="29">
        <f t="shared" si="127"/>
        <v>1.6666666666666667</v>
      </c>
      <c r="H75" s="38">
        <v>0</v>
      </c>
      <c r="I75" s="32">
        <f t="shared" si="128"/>
        <v>0</v>
      </c>
      <c r="J75" s="38">
        <v>0</v>
      </c>
      <c r="K75" s="32">
        <f t="shared" si="115"/>
        <v>0</v>
      </c>
      <c r="L75" s="38">
        <v>0</v>
      </c>
      <c r="M75" s="32">
        <f t="shared" si="116"/>
        <v>0</v>
      </c>
      <c r="N75" s="38">
        <v>49</v>
      </c>
      <c r="O75" s="32">
        <f t="shared" si="117"/>
        <v>81.666666666666671</v>
      </c>
      <c r="P75" s="38">
        <v>2</v>
      </c>
      <c r="Q75" s="32">
        <f t="shared" si="122"/>
        <v>3.3333333333333335</v>
      </c>
      <c r="R75" s="38">
        <v>8</v>
      </c>
      <c r="S75" s="32">
        <f t="shared" si="118"/>
        <v>13.333333333333334</v>
      </c>
      <c r="T75" s="34">
        <f t="shared" si="129"/>
        <v>11</v>
      </c>
      <c r="U75" s="34">
        <f t="shared" si="124"/>
        <v>11</v>
      </c>
      <c r="V75" s="32">
        <f t="shared" si="125"/>
        <v>100</v>
      </c>
      <c r="W75" s="30">
        <v>17000</v>
      </c>
      <c r="X75" s="30">
        <v>70000</v>
      </c>
      <c r="Y75" s="30">
        <v>28825</v>
      </c>
      <c r="Z75" s="35">
        <f>SUM(N75+P75+R75+F75+H75)</f>
        <v>60</v>
      </c>
      <c r="AA75" s="36">
        <v>55</v>
      </c>
      <c r="AB75" s="32">
        <f t="shared" si="119"/>
        <v>91.666666666666657</v>
      </c>
      <c r="AC75" s="36">
        <v>5</v>
      </c>
      <c r="AD75" s="32">
        <f t="shared" si="120"/>
        <v>8.3333333333333321</v>
      </c>
    </row>
    <row r="76" spans="1:30" ht="21">
      <c r="A76" s="47" t="s">
        <v>100</v>
      </c>
      <c r="B76" s="90"/>
      <c r="C76" s="38">
        <v>2</v>
      </c>
      <c r="D76" s="69">
        <v>0</v>
      </c>
      <c r="E76" s="19">
        <f t="shared" si="113"/>
        <v>0</v>
      </c>
      <c r="F76" s="38">
        <v>0</v>
      </c>
      <c r="G76" s="29">
        <v>0</v>
      </c>
      <c r="H76" s="38">
        <v>0</v>
      </c>
      <c r="I76" s="32">
        <v>0</v>
      </c>
      <c r="J76" s="38">
        <v>0</v>
      </c>
      <c r="K76" s="32">
        <v>0</v>
      </c>
      <c r="L76" s="38">
        <v>0</v>
      </c>
      <c r="M76" s="32">
        <v>0</v>
      </c>
      <c r="N76" s="38">
        <v>0</v>
      </c>
      <c r="O76" s="32">
        <v>0</v>
      </c>
      <c r="P76" s="38">
        <v>0</v>
      </c>
      <c r="Q76" s="32">
        <v>0</v>
      </c>
      <c r="R76" s="38">
        <v>0</v>
      </c>
      <c r="S76" s="32">
        <v>0</v>
      </c>
      <c r="T76" s="34">
        <f t="shared" si="129"/>
        <v>0</v>
      </c>
      <c r="U76" s="34">
        <f t="shared" si="124"/>
        <v>0</v>
      </c>
      <c r="V76" s="32">
        <v>0</v>
      </c>
      <c r="W76" s="30" t="s">
        <v>73</v>
      </c>
      <c r="X76" s="30" t="s">
        <v>73</v>
      </c>
      <c r="Y76" s="30" t="s">
        <v>73</v>
      </c>
      <c r="Z76" s="35">
        <f t="shared" ref="Z76" si="130">SUM(N76+P76+R76+F76+H76)</f>
        <v>0</v>
      </c>
      <c r="AA76" s="30" t="s">
        <v>73</v>
      </c>
      <c r="AB76" s="30" t="s">
        <v>73</v>
      </c>
      <c r="AC76" s="30" t="s">
        <v>73</v>
      </c>
      <c r="AD76" s="30" t="s">
        <v>73</v>
      </c>
    </row>
    <row r="77" spans="1:30" ht="21">
      <c r="A77" s="65" t="s">
        <v>101</v>
      </c>
      <c r="B77" s="90"/>
      <c r="C77" s="38">
        <v>16</v>
      </c>
      <c r="D77" s="69">
        <v>13</v>
      </c>
      <c r="E77" s="19">
        <f t="shared" si="113"/>
        <v>81.25</v>
      </c>
      <c r="F77" s="38">
        <v>5</v>
      </c>
      <c r="G77" s="29">
        <f t="shared" si="127"/>
        <v>38.46153846153846</v>
      </c>
      <c r="H77" s="38">
        <v>0</v>
      </c>
      <c r="I77" s="32">
        <f t="shared" si="128"/>
        <v>0</v>
      </c>
      <c r="J77" s="38">
        <v>3</v>
      </c>
      <c r="K77" s="32">
        <f t="shared" si="115"/>
        <v>23.076923076923077</v>
      </c>
      <c r="L77" s="38">
        <v>0</v>
      </c>
      <c r="M77" s="32">
        <f t="shared" si="116"/>
        <v>0</v>
      </c>
      <c r="N77" s="38">
        <v>1</v>
      </c>
      <c r="O77" s="32">
        <f t="shared" si="117"/>
        <v>7.6923076923076925</v>
      </c>
      <c r="P77" s="38">
        <v>2</v>
      </c>
      <c r="Q77" s="32">
        <f t="shared" si="122"/>
        <v>15.384615384615385</v>
      </c>
      <c r="R77" s="38">
        <v>2</v>
      </c>
      <c r="S77" s="32">
        <f t="shared" si="118"/>
        <v>15.384615384615385</v>
      </c>
      <c r="T77" s="34">
        <f t="shared" si="129"/>
        <v>9</v>
      </c>
      <c r="U77" s="34">
        <f t="shared" si="124"/>
        <v>12</v>
      </c>
      <c r="V77" s="32">
        <f t="shared" si="125"/>
        <v>75</v>
      </c>
      <c r="W77" s="30">
        <v>9000</v>
      </c>
      <c r="X77" s="30">
        <v>29000</v>
      </c>
      <c r="Y77" s="30">
        <v>16200</v>
      </c>
      <c r="Z77" s="35">
        <f t="shared" si="126"/>
        <v>10</v>
      </c>
      <c r="AA77" s="36">
        <v>9</v>
      </c>
      <c r="AB77" s="32">
        <f t="shared" si="119"/>
        <v>90</v>
      </c>
      <c r="AC77" s="36">
        <v>1</v>
      </c>
      <c r="AD77" s="32">
        <f t="shared" si="120"/>
        <v>10</v>
      </c>
    </row>
    <row r="78" spans="1:30" ht="21">
      <c r="A78" s="65" t="s">
        <v>102</v>
      </c>
      <c r="B78" s="90"/>
      <c r="C78" s="38">
        <v>3</v>
      </c>
      <c r="D78" s="69">
        <v>1</v>
      </c>
      <c r="E78" s="19">
        <f t="shared" si="113"/>
        <v>33.333333333333329</v>
      </c>
      <c r="F78" s="38">
        <v>0</v>
      </c>
      <c r="G78" s="29">
        <f>F78*100/D78</f>
        <v>0</v>
      </c>
      <c r="H78" s="38">
        <v>0</v>
      </c>
      <c r="I78" s="32">
        <f>H78*100/D78</f>
        <v>0</v>
      </c>
      <c r="J78" s="38">
        <v>0</v>
      </c>
      <c r="K78" s="32">
        <f t="shared" si="115"/>
        <v>0</v>
      </c>
      <c r="L78" s="38">
        <v>0</v>
      </c>
      <c r="M78" s="32">
        <f t="shared" si="116"/>
        <v>0</v>
      </c>
      <c r="N78" s="38">
        <v>1</v>
      </c>
      <c r="O78" s="32">
        <f>N78*100/D78</f>
        <v>100</v>
      </c>
      <c r="P78" s="38">
        <v>0</v>
      </c>
      <c r="Q78" s="32">
        <f t="shared" si="122"/>
        <v>0</v>
      </c>
      <c r="R78" s="38">
        <v>0</v>
      </c>
      <c r="S78" s="32">
        <f t="shared" si="118"/>
        <v>0</v>
      </c>
      <c r="T78" s="34">
        <f t="shared" si="129"/>
        <v>0</v>
      </c>
      <c r="U78" s="34">
        <f t="shared" si="124"/>
        <v>0</v>
      </c>
      <c r="V78" s="32">
        <v>0</v>
      </c>
      <c r="W78" s="30">
        <v>25000</v>
      </c>
      <c r="X78" s="30">
        <v>25000</v>
      </c>
      <c r="Y78" s="30">
        <v>25000</v>
      </c>
      <c r="Z78" s="35">
        <f t="shared" si="126"/>
        <v>1</v>
      </c>
      <c r="AA78" s="36">
        <v>1</v>
      </c>
      <c r="AB78" s="32">
        <f t="shared" si="119"/>
        <v>100</v>
      </c>
      <c r="AC78" s="36">
        <v>0</v>
      </c>
      <c r="AD78" s="32">
        <f t="shared" si="120"/>
        <v>0</v>
      </c>
    </row>
    <row r="79" spans="1:30" ht="21">
      <c r="A79" s="65" t="s">
        <v>103</v>
      </c>
      <c r="B79" s="90"/>
      <c r="C79" s="38">
        <v>2</v>
      </c>
      <c r="D79" s="69">
        <v>2</v>
      </c>
      <c r="E79" s="19">
        <f t="shared" si="113"/>
        <v>100</v>
      </c>
      <c r="F79" s="38">
        <v>0</v>
      </c>
      <c r="G79" s="29">
        <f t="shared" si="127"/>
        <v>0</v>
      </c>
      <c r="H79" s="38">
        <v>0</v>
      </c>
      <c r="I79" s="32">
        <f t="shared" si="128"/>
        <v>0</v>
      </c>
      <c r="J79" s="38">
        <v>0</v>
      </c>
      <c r="K79" s="32">
        <f t="shared" si="115"/>
        <v>0</v>
      </c>
      <c r="L79" s="38">
        <v>0</v>
      </c>
      <c r="M79" s="32">
        <f t="shared" si="116"/>
        <v>0</v>
      </c>
      <c r="N79" s="38">
        <v>2</v>
      </c>
      <c r="O79" s="32">
        <f t="shared" si="117"/>
        <v>100</v>
      </c>
      <c r="P79" s="38">
        <v>0</v>
      </c>
      <c r="Q79" s="32">
        <f t="shared" si="122"/>
        <v>0</v>
      </c>
      <c r="R79" s="38">
        <v>0</v>
      </c>
      <c r="S79" s="32">
        <f t="shared" si="118"/>
        <v>0</v>
      </c>
      <c r="T79" s="34">
        <f t="shared" si="129"/>
        <v>0</v>
      </c>
      <c r="U79" s="34">
        <f t="shared" si="124"/>
        <v>0</v>
      </c>
      <c r="V79" s="32">
        <v>0</v>
      </c>
      <c r="W79" s="30">
        <v>22000</v>
      </c>
      <c r="X79" s="30">
        <v>23800</v>
      </c>
      <c r="Y79" s="30">
        <v>22900</v>
      </c>
      <c r="Z79" s="35">
        <f t="shared" si="126"/>
        <v>2</v>
      </c>
      <c r="AA79" s="36">
        <v>2</v>
      </c>
      <c r="AB79" s="32">
        <f t="shared" si="119"/>
        <v>100</v>
      </c>
      <c r="AC79" s="36">
        <v>0</v>
      </c>
      <c r="AD79" s="32">
        <f t="shared" si="120"/>
        <v>0</v>
      </c>
    </row>
    <row r="80" spans="1:30" ht="21">
      <c r="A80" s="66" t="s">
        <v>104</v>
      </c>
      <c r="B80" s="90"/>
      <c r="C80" s="38">
        <v>7</v>
      </c>
      <c r="D80" s="69">
        <v>6</v>
      </c>
      <c r="E80" s="19">
        <f t="shared" si="113"/>
        <v>85.714285714285708</v>
      </c>
      <c r="F80" s="38">
        <v>0</v>
      </c>
      <c r="G80" s="29">
        <f t="shared" si="127"/>
        <v>0</v>
      </c>
      <c r="H80" s="38">
        <v>1</v>
      </c>
      <c r="I80" s="32">
        <f t="shared" si="128"/>
        <v>16.666666666666668</v>
      </c>
      <c r="J80" s="38">
        <v>0</v>
      </c>
      <c r="K80" s="32">
        <f t="shared" si="115"/>
        <v>0</v>
      </c>
      <c r="L80" s="38">
        <v>0</v>
      </c>
      <c r="M80" s="32">
        <f t="shared" si="116"/>
        <v>0</v>
      </c>
      <c r="N80" s="38">
        <v>2</v>
      </c>
      <c r="O80" s="32">
        <f t="shared" si="117"/>
        <v>33.333333333333336</v>
      </c>
      <c r="P80" s="38">
        <v>1</v>
      </c>
      <c r="Q80" s="32">
        <f t="shared" si="122"/>
        <v>16.666666666666668</v>
      </c>
      <c r="R80" s="38">
        <v>2</v>
      </c>
      <c r="S80" s="32">
        <f t="shared" si="118"/>
        <v>33.333333333333336</v>
      </c>
      <c r="T80" s="34">
        <f t="shared" si="129"/>
        <v>4</v>
      </c>
      <c r="U80" s="34">
        <f t="shared" si="124"/>
        <v>4</v>
      </c>
      <c r="V80" s="32">
        <f t="shared" si="125"/>
        <v>100</v>
      </c>
      <c r="W80" s="30">
        <v>14000</v>
      </c>
      <c r="X80" s="30">
        <v>22190</v>
      </c>
      <c r="Y80" s="30">
        <v>19865</v>
      </c>
      <c r="Z80" s="35">
        <f t="shared" si="126"/>
        <v>6</v>
      </c>
      <c r="AA80" s="36">
        <v>6</v>
      </c>
      <c r="AB80" s="32">
        <f t="shared" si="119"/>
        <v>100</v>
      </c>
      <c r="AC80" s="36">
        <v>0</v>
      </c>
      <c r="AD80" s="32">
        <f t="shared" si="120"/>
        <v>0</v>
      </c>
    </row>
    <row r="81" spans="1:30" ht="21">
      <c r="A81" s="65" t="s">
        <v>105</v>
      </c>
      <c r="B81" s="91"/>
      <c r="C81" s="38">
        <v>12</v>
      </c>
      <c r="D81" s="69">
        <v>11</v>
      </c>
      <c r="E81" s="19">
        <f t="shared" si="113"/>
        <v>91.666666666666657</v>
      </c>
      <c r="F81" s="38">
        <v>1</v>
      </c>
      <c r="G81" s="29">
        <f>F81*100/D81</f>
        <v>9.0909090909090917</v>
      </c>
      <c r="H81" s="38">
        <v>0</v>
      </c>
      <c r="I81" s="32">
        <f t="shared" si="128"/>
        <v>0</v>
      </c>
      <c r="J81" s="38">
        <v>0</v>
      </c>
      <c r="K81" s="32">
        <f t="shared" si="115"/>
        <v>0</v>
      </c>
      <c r="L81" s="38">
        <v>0</v>
      </c>
      <c r="M81" s="32">
        <f t="shared" si="116"/>
        <v>0</v>
      </c>
      <c r="N81" s="38">
        <v>5</v>
      </c>
      <c r="O81" s="32">
        <f t="shared" si="117"/>
        <v>45.454545454545453</v>
      </c>
      <c r="P81" s="38">
        <v>1</v>
      </c>
      <c r="Q81" s="32">
        <f t="shared" si="122"/>
        <v>9.0909090909090917</v>
      </c>
      <c r="R81" s="38">
        <v>4</v>
      </c>
      <c r="S81" s="32">
        <f t="shared" si="118"/>
        <v>36.363636363636367</v>
      </c>
      <c r="T81" s="34">
        <f>F81+H81+P81+R81</f>
        <v>6</v>
      </c>
      <c r="U81" s="34">
        <f t="shared" si="124"/>
        <v>6</v>
      </c>
      <c r="V81" s="32">
        <f t="shared" si="125"/>
        <v>100</v>
      </c>
      <c r="W81" s="30">
        <v>13000</v>
      </c>
      <c r="X81" s="30">
        <v>30000</v>
      </c>
      <c r="Y81" s="30">
        <v>19515</v>
      </c>
      <c r="Z81" s="35">
        <f t="shared" si="126"/>
        <v>11</v>
      </c>
      <c r="AA81" s="36">
        <v>10</v>
      </c>
      <c r="AB81" s="32">
        <f t="shared" si="119"/>
        <v>90.909090909090907</v>
      </c>
      <c r="AC81" s="36">
        <v>1</v>
      </c>
      <c r="AD81" s="32">
        <f t="shared" si="120"/>
        <v>9.0909090909090917</v>
      </c>
    </row>
    <row r="82" spans="1:30" ht="21">
      <c r="A82" s="47" t="s">
        <v>106</v>
      </c>
      <c r="B82" s="28" t="s">
        <v>50</v>
      </c>
      <c r="C82" s="38">
        <v>7</v>
      </c>
      <c r="D82" s="69">
        <v>7</v>
      </c>
      <c r="E82" s="19">
        <f t="shared" si="113"/>
        <v>100</v>
      </c>
      <c r="F82" s="38">
        <v>0</v>
      </c>
      <c r="G82" s="29">
        <f t="shared" si="127"/>
        <v>0</v>
      </c>
      <c r="H82" s="38">
        <v>0</v>
      </c>
      <c r="I82" s="32">
        <f t="shared" si="128"/>
        <v>0</v>
      </c>
      <c r="J82" s="38">
        <v>0</v>
      </c>
      <c r="K82" s="32">
        <f t="shared" si="115"/>
        <v>0</v>
      </c>
      <c r="L82" s="38">
        <v>0</v>
      </c>
      <c r="M82" s="32">
        <f t="shared" si="116"/>
        <v>0</v>
      </c>
      <c r="N82" s="38">
        <v>3</v>
      </c>
      <c r="O82" s="32">
        <f t="shared" si="117"/>
        <v>42.857142857142854</v>
      </c>
      <c r="P82" s="38">
        <v>2</v>
      </c>
      <c r="Q82" s="32">
        <f t="shared" si="122"/>
        <v>28.571428571428573</v>
      </c>
      <c r="R82" s="38">
        <v>2</v>
      </c>
      <c r="S82" s="32">
        <f t="shared" si="118"/>
        <v>28.571428571428573</v>
      </c>
      <c r="T82" s="34">
        <f>F82+H82+P82+R82</f>
        <v>4</v>
      </c>
      <c r="U82" s="34">
        <f t="shared" si="124"/>
        <v>4</v>
      </c>
      <c r="V82" s="32">
        <f t="shared" si="125"/>
        <v>100</v>
      </c>
      <c r="W82" s="30">
        <v>28000</v>
      </c>
      <c r="X82" s="30">
        <v>62000</v>
      </c>
      <c r="Y82" s="30">
        <v>38950</v>
      </c>
      <c r="Z82" s="35">
        <f t="shared" si="126"/>
        <v>7</v>
      </c>
      <c r="AA82" s="36">
        <v>7</v>
      </c>
      <c r="AB82" s="32">
        <f t="shared" si="119"/>
        <v>100</v>
      </c>
      <c r="AC82" s="36">
        <v>0</v>
      </c>
      <c r="AD82" s="32">
        <f t="shared" si="120"/>
        <v>0</v>
      </c>
    </row>
    <row r="83" spans="1:30" ht="21">
      <c r="A83" s="49" t="s">
        <v>107</v>
      </c>
      <c r="B83" s="39"/>
      <c r="C83" s="39">
        <f>SUM(C84:C89)</f>
        <v>718</v>
      </c>
      <c r="D83" s="39">
        <f>SUM(D84:D89)</f>
        <v>613</v>
      </c>
      <c r="E83" s="10">
        <f>D83/C83*100</f>
        <v>85.376044568245121</v>
      </c>
      <c r="F83" s="42">
        <f>SUM(F84:F89)</f>
        <v>277</v>
      </c>
      <c r="G83" s="41">
        <f>F83*100/D83</f>
        <v>45.187601957585642</v>
      </c>
      <c r="H83" s="42">
        <f>SUM(H84:H89)</f>
        <v>9</v>
      </c>
      <c r="I83" s="43">
        <f>H83*100/D83</f>
        <v>1.4681892332789559</v>
      </c>
      <c r="J83" s="42">
        <f>SUM(J84:J89)</f>
        <v>187</v>
      </c>
      <c r="K83" s="43">
        <f>J83*100/D83</f>
        <v>30.505709624796086</v>
      </c>
      <c r="L83" s="42">
        <f>SUM(L84:L89)</f>
        <v>2</v>
      </c>
      <c r="M83" s="43">
        <f>L83*100/D83</f>
        <v>0.32626427406199021</v>
      </c>
      <c r="N83" s="42">
        <f>SUM(N84:N89)</f>
        <v>64</v>
      </c>
      <c r="O83" s="43">
        <f>N83*100/D83</f>
        <v>10.440456769983687</v>
      </c>
      <c r="P83" s="42">
        <f>SUM(P84:P89)</f>
        <v>52</v>
      </c>
      <c r="Q83" s="43">
        <f>P83*100/D83</f>
        <v>8.4828711256117462</v>
      </c>
      <c r="R83" s="42">
        <f>SUM(R84:R89)</f>
        <v>22</v>
      </c>
      <c r="S83" s="43">
        <f>R83*100/D83</f>
        <v>3.5889070146818924</v>
      </c>
      <c r="T83" s="44">
        <f>SUM(T84:T89)</f>
        <v>360</v>
      </c>
      <c r="U83" s="44">
        <f>SUM(U84:U89)</f>
        <v>547</v>
      </c>
      <c r="V83" s="43">
        <f>T83*100/U83</f>
        <v>65.813528336380259</v>
      </c>
      <c r="W83" s="45">
        <f>MIN(W84:W89)</f>
        <v>5000</v>
      </c>
      <c r="X83" s="45">
        <f>MAX(X84:X89)</f>
        <v>40000</v>
      </c>
      <c r="Y83" s="46">
        <f>AVERAGE(Y84:Y89)</f>
        <v>15123.333333333334</v>
      </c>
      <c r="Z83" s="39">
        <f>SUM(Z84:Z89)</f>
        <v>424</v>
      </c>
      <c r="AA83" s="39">
        <f>SUM(AA84:AA89)</f>
        <v>248</v>
      </c>
      <c r="AB83" s="43">
        <f>AA83/Z83*100</f>
        <v>58.490566037735846</v>
      </c>
      <c r="AC83" s="39">
        <f>SUM(AC84:AC89)</f>
        <v>176</v>
      </c>
      <c r="AD83" s="43">
        <f>AC83/Z83*100</f>
        <v>41.509433962264154</v>
      </c>
    </row>
    <row r="84" spans="1:30" ht="21">
      <c r="A84" s="65" t="s">
        <v>108</v>
      </c>
      <c r="B84" s="86" t="s">
        <v>26</v>
      </c>
      <c r="C84" s="17">
        <v>268</v>
      </c>
      <c r="D84" s="28">
        <v>239</v>
      </c>
      <c r="E84" s="19">
        <f t="shared" ref="E84:E89" si="131">D84/C84*100</f>
        <v>89.179104477611943</v>
      </c>
      <c r="F84" s="30">
        <v>131</v>
      </c>
      <c r="G84" s="29">
        <f>F84*100/D84</f>
        <v>54.811715481171547</v>
      </c>
      <c r="H84" s="31">
        <v>4</v>
      </c>
      <c r="I84" s="32">
        <f t="shared" ref="I84:I85" si="132">H84*100/D84</f>
        <v>1.6736401673640167</v>
      </c>
      <c r="J84" s="33">
        <v>53</v>
      </c>
      <c r="K84" s="32">
        <f t="shared" ref="K84:K89" si="133">J84*100/D84</f>
        <v>22.175732217573223</v>
      </c>
      <c r="L84" s="34">
        <v>1</v>
      </c>
      <c r="M84" s="32">
        <f t="shared" ref="M84:M89" si="134">L84*100/D84</f>
        <v>0.41841004184100417</v>
      </c>
      <c r="N84" s="34">
        <v>26</v>
      </c>
      <c r="O84" s="32">
        <f t="shared" ref="O84:O89" si="135">N84*100/D84</f>
        <v>10.878661087866108</v>
      </c>
      <c r="P84" s="34">
        <v>17</v>
      </c>
      <c r="Q84" s="32">
        <f>P84*100/$D84</f>
        <v>7.1129707112970708</v>
      </c>
      <c r="R84" s="34">
        <v>7</v>
      </c>
      <c r="S84" s="32">
        <f t="shared" ref="S84:S93" si="136">R84*100/$D84</f>
        <v>2.9288702928870292</v>
      </c>
      <c r="T84" s="34">
        <f>F84+H84+P84+R84</f>
        <v>159</v>
      </c>
      <c r="U84" s="34">
        <f>D84-L84-N84</f>
        <v>212</v>
      </c>
      <c r="V84" s="32">
        <f>T84*100/U84</f>
        <v>75</v>
      </c>
      <c r="W84" s="30">
        <v>5000</v>
      </c>
      <c r="X84" s="30">
        <v>30000</v>
      </c>
      <c r="Y84" s="30">
        <v>12582</v>
      </c>
      <c r="Z84" s="35">
        <f>(N84+P84+R84+F84+H84)</f>
        <v>185</v>
      </c>
      <c r="AA84" s="36">
        <v>123</v>
      </c>
      <c r="AB84" s="37">
        <f t="shared" ref="AB84:AB89" si="137">AA84/Z84*100</f>
        <v>66.486486486486484</v>
      </c>
      <c r="AC84" s="36">
        <v>62</v>
      </c>
      <c r="AD84" s="37">
        <f t="shared" ref="AD84:AD89" si="138">AC84/Z84*100</f>
        <v>33.513513513513516</v>
      </c>
    </row>
    <row r="85" spans="1:30" ht="21">
      <c r="A85" s="65" t="s">
        <v>109</v>
      </c>
      <c r="B85" s="87"/>
      <c r="C85" s="17">
        <v>182</v>
      </c>
      <c r="D85" s="28">
        <v>137</v>
      </c>
      <c r="E85" s="19">
        <f t="shared" si="131"/>
        <v>75.27472527472527</v>
      </c>
      <c r="F85" s="30">
        <v>52</v>
      </c>
      <c r="G85" s="29">
        <f t="shared" ref="G85" si="139">F85*100/D85</f>
        <v>37.956204379562045</v>
      </c>
      <c r="H85" s="31">
        <v>3</v>
      </c>
      <c r="I85" s="32">
        <f t="shared" si="132"/>
        <v>2.1897810218978102</v>
      </c>
      <c r="J85" s="33">
        <v>32</v>
      </c>
      <c r="K85" s="32">
        <f t="shared" si="133"/>
        <v>23.357664233576642</v>
      </c>
      <c r="L85" s="34">
        <v>0</v>
      </c>
      <c r="M85" s="32">
        <f t="shared" si="134"/>
        <v>0</v>
      </c>
      <c r="N85" s="34">
        <v>24</v>
      </c>
      <c r="O85" s="32">
        <f t="shared" si="135"/>
        <v>17.518248175182482</v>
      </c>
      <c r="P85" s="34">
        <v>17</v>
      </c>
      <c r="Q85" s="32">
        <f t="shared" ref="Q85:Q89" si="140">P85*100/$D85</f>
        <v>12.408759124087592</v>
      </c>
      <c r="R85" s="34">
        <v>9</v>
      </c>
      <c r="S85" s="32">
        <f t="shared" si="136"/>
        <v>6.5693430656934311</v>
      </c>
      <c r="T85" s="34">
        <f>F85+H85+P85+R85</f>
        <v>81</v>
      </c>
      <c r="U85" s="34">
        <f t="shared" ref="U85:U89" si="141">D85-L85-N85</f>
        <v>113</v>
      </c>
      <c r="V85" s="32">
        <f t="shared" ref="V85:V89" si="142">T85*100/U85</f>
        <v>71.681415929203538</v>
      </c>
      <c r="W85" s="30">
        <v>8000</v>
      </c>
      <c r="X85" s="30">
        <v>35000</v>
      </c>
      <c r="Y85" s="30">
        <v>13998</v>
      </c>
      <c r="Z85" s="35">
        <f t="shared" ref="Z85:Z89" si="143">SUM(N85+P85+R85+F85+H85)</f>
        <v>105</v>
      </c>
      <c r="AA85" s="36">
        <v>58</v>
      </c>
      <c r="AB85" s="37">
        <f t="shared" si="137"/>
        <v>55.238095238095241</v>
      </c>
      <c r="AC85" s="36">
        <v>47</v>
      </c>
      <c r="AD85" s="37">
        <f t="shared" si="138"/>
        <v>44.761904761904766</v>
      </c>
    </row>
    <row r="86" spans="1:30" ht="21">
      <c r="A86" s="65" t="s">
        <v>110</v>
      </c>
      <c r="B86" s="87"/>
      <c r="C86" s="17">
        <v>95</v>
      </c>
      <c r="D86" s="28">
        <v>89</v>
      </c>
      <c r="E86" s="19">
        <f t="shared" si="131"/>
        <v>93.684210526315795</v>
      </c>
      <c r="F86" s="30">
        <v>46</v>
      </c>
      <c r="G86" s="29">
        <f>F86*100/D86</f>
        <v>51.685393258426963</v>
      </c>
      <c r="H86" s="31">
        <v>0</v>
      </c>
      <c r="I86" s="32">
        <f>H86*100/D86</f>
        <v>0</v>
      </c>
      <c r="J86" s="33">
        <v>30</v>
      </c>
      <c r="K86" s="32">
        <f t="shared" si="133"/>
        <v>33.707865168539328</v>
      </c>
      <c r="L86" s="34">
        <v>0</v>
      </c>
      <c r="M86" s="32">
        <f t="shared" si="134"/>
        <v>0</v>
      </c>
      <c r="N86" s="34">
        <v>7</v>
      </c>
      <c r="O86" s="32">
        <f t="shared" si="135"/>
        <v>7.8651685393258424</v>
      </c>
      <c r="P86" s="34">
        <v>4</v>
      </c>
      <c r="Q86" s="32">
        <f t="shared" si="140"/>
        <v>4.4943820224719104</v>
      </c>
      <c r="R86" s="34">
        <v>2</v>
      </c>
      <c r="S86" s="32">
        <f t="shared" si="136"/>
        <v>2.2471910112359552</v>
      </c>
      <c r="T86" s="34">
        <f>F86+H86+P86+R86</f>
        <v>52</v>
      </c>
      <c r="U86" s="34">
        <f t="shared" si="141"/>
        <v>82</v>
      </c>
      <c r="V86" s="32">
        <f t="shared" si="142"/>
        <v>63.414634146341463</v>
      </c>
      <c r="W86" s="30">
        <v>6500</v>
      </c>
      <c r="X86" s="30">
        <v>25000</v>
      </c>
      <c r="Y86" s="30">
        <v>13084</v>
      </c>
      <c r="Z86" s="35">
        <f t="shared" si="143"/>
        <v>59</v>
      </c>
      <c r="AA86" s="36">
        <v>26</v>
      </c>
      <c r="AB86" s="37">
        <f t="shared" si="137"/>
        <v>44.067796610169488</v>
      </c>
      <c r="AC86" s="36">
        <v>33</v>
      </c>
      <c r="AD86" s="37">
        <f t="shared" si="138"/>
        <v>55.932203389830505</v>
      </c>
    </row>
    <row r="87" spans="1:30" ht="21">
      <c r="A87" s="65" t="s">
        <v>111</v>
      </c>
      <c r="B87" s="87"/>
      <c r="C87" s="17">
        <v>84</v>
      </c>
      <c r="D87" s="38">
        <v>72</v>
      </c>
      <c r="E87" s="19">
        <f t="shared" si="131"/>
        <v>85.714285714285708</v>
      </c>
      <c r="F87" s="38">
        <v>24</v>
      </c>
      <c r="G87" s="29">
        <f t="shared" ref="G87:G89" si="144">F87*100/D87</f>
        <v>33.333333333333336</v>
      </c>
      <c r="H87" s="38">
        <v>1</v>
      </c>
      <c r="I87" s="32">
        <f t="shared" ref="I87:I89" si="145">H87*100/D87</f>
        <v>1.3888888888888888</v>
      </c>
      <c r="J87" s="38">
        <v>32</v>
      </c>
      <c r="K87" s="32">
        <f t="shared" si="133"/>
        <v>44.444444444444443</v>
      </c>
      <c r="L87" s="38">
        <v>0</v>
      </c>
      <c r="M87" s="32">
        <f t="shared" si="134"/>
        <v>0</v>
      </c>
      <c r="N87" s="38">
        <v>5</v>
      </c>
      <c r="O87" s="32">
        <f t="shared" si="135"/>
        <v>6.9444444444444446</v>
      </c>
      <c r="P87" s="38">
        <v>6</v>
      </c>
      <c r="Q87" s="32">
        <f t="shared" si="140"/>
        <v>8.3333333333333339</v>
      </c>
      <c r="R87" s="38">
        <v>4</v>
      </c>
      <c r="S87" s="32">
        <f t="shared" si="136"/>
        <v>5.5555555555555554</v>
      </c>
      <c r="T87" s="34">
        <f t="shared" ref="T87:T89" si="146">F87+H87+P87+R87</f>
        <v>35</v>
      </c>
      <c r="U87" s="34">
        <f t="shared" si="141"/>
        <v>67</v>
      </c>
      <c r="V87" s="32">
        <f t="shared" si="142"/>
        <v>52.238805970149251</v>
      </c>
      <c r="W87" s="30">
        <v>6500</v>
      </c>
      <c r="X87" s="30">
        <v>40000</v>
      </c>
      <c r="Y87" s="30">
        <v>13850</v>
      </c>
      <c r="Z87" s="35">
        <f t="shared" si="143"/>
        <v>40</v>
      </c>
      <c r="AA87" s="36">
        <v>26</v>
      </c>
      <c r="AB87" s="37">
        <f t="shared" si="137"/>
        <v>65</v>
      </c>
      <c r="AC87" s="36">
        <v>14</v>
      </c>
      <c r="AD87" s="37">
        <f t="shared" si="138"/>
        <v>35</v>
      </c>
    </row>
    <row r="88" spans="1:30" ht="21">
      <c r="A88" s="65" t="s">
        <v>112</v>
      </c>
      <c r="B88" s="88"/>
      <c r="C88" s="17">
        <v>88</v>
      </c>
      <c r="D88" s="38">
        <v>75</v>
      </c>
      <c r="E88" s="19">
        <f t="shared" si="131"/>
        <v>85.227272727272734</v>
      </c>
      <c r="F88" s="38">
        <v>24</v>
      </c>
      <c r="G88" s="29">
        <f t="shared" si="144"/>
        <v>32</v>
      </c>
      <c r="H88" s="38">
        <v>1</v>
      </c>
      <c r="I88" s="32">
        <f t="shared" si="145"/>
        <v>1.3333333333333333</v>
      </c>
      <c r="J88" s="38">
        <v>40</v>
      </c>
      <c r="K88" s="32">
        <f t="shared" si="133"/>
        <v>53.333333333333336</v>
      </c>
      <c r="L88" s="38">
        <v>1</v>
      </c>
      <c r="M88" s="32">
        <f t="shared" si="134"/>
        <v>1.3333333333333333</v>
      </c>
      <c r="N88" s="38">
        <v>2</v>
      </c>
      <c r="O88" s="32">
        <f t="shared" si="135"/>
        <v>2.6666666666666665</v>
      </c>
      <c r="P88" s="38">
        <v>7</v>
      </c>
      <c r="Q88" s="32">
        <f t="shared" si="140"/>
        <v>9.3333333333333339</v>
      </c>
      <c r="R88" s="38">
        <v>0</v>
      </c>
      <c r="S88" s="32">
        <f t="shared" si="136"/>
        <v>0</v>
      </c>
      <c r="T88" s="34">
        <f t="shared" si="146"/>
        <v>32</v>
      </c>
      <c r="U88" s="34">
        <f t="shared" si="141"/>
        <v>72</v>
      </c>
      <c r="V88" s="32">
        <f t="shared" si="142"/>
        <v>44.444444444444443</v>
      </c>
      <c r="W88" s="30">
        <v>7000</v>
      </c>
      <c r="X88" s="30">
        <v>40000</v>
      </c>
      <c r="Y88" s="30">
        <v>14226</v>
      </c>
      <c r="Z88" s="35">
        <f t="shared" si="143"/>
        <v>34</v>
      </c>
      <c r="AA88" s="36">
        <v>15</v>
      </c>
      <c r="AB88" s="37">
        <f t="shared" si="137"/>
        <v>44.117647058823529</v>
      </c>
      <c r="AC88" s="36">
        <v>19</v>
      </c>
      <c r="AD88" s="37">
        <f t="shared" si="138"/>
        <v>55.882352941176471</v>
      </c>
    </row>
    <row r="89" spans="1:30" ht="21">
      <c r="A89" s="65" t="s">
        <v>113</v>
      </c>
      <c r="B89" s="28" t="s">
        <v>32</v>
      </c>
      <c r="C89" s="17">
        <v>1</v>
      </c>
      <c r="D89" s="38">
        <v>1</v>
      </c>
      <c r="E89" s="19">
        <f t="shared" si="131"/>
        <v>100</v>
      </c>
      <c r="F89" s="38">
        <v>0</v>
      </c>
      <c r="G89" s="29">
        <f t="shared" si="144"/>
        <v>0</v>
      </c>
      <c r="H89" s="38">
        <v>0</v>
      </c>
      <c r="I89" s="32">
        <f t="shared" si="145"/>
        <v>0</v>
      </c>
      <c r="J89" s="38">
        <v>0</v>
      </c>
      <c r="K89" s="32">
        <f t="shared" si="133"/>
        <v>0</v>
      </c>
      <c r="L89" s="38">
        <v>0</v>
      </c>
      <c r="M89" s="32">
        <f t="shared" si="134"/>
        <v>0</v>
      </c>
      <c r="N89" s="38">
        <v>0</v>
      </c>
      <c r="O89" s="32">
        <f t="shared" si="135"/>
        <v>0</v>
      </c>
      <c r="P89" s="38">
        <v>1</v>
      </c>
      <c r="Q89" s="32">
        <f t="shared" si="140"/>
        <v>100</v>
      </c>
      <c r="R89" s="38">
        <v>0</v>
      </c>
      <c r="S89" s="32">
        <f t="shared" si="136"/>
        <v>0</v>
      </c>
      <c r="T89" s="34">
        <f t="shared" si="146"/>
        <v>1</v>
      </c>
      <c r="U89" s="34">
        <f t="shared" si="141"/>
        <v>1</v>
      </c>
      <c r="V89" s="32">
        <f t="shared" si="142"/>
        <v>100</v>
      </c>
      <c r="W89" s="30">
        <v>23000</v>
      </c>
      <c r="X89" s="30">
        <v>23000</v>
      </c>
      <c r="Y89" s="30">
        <v>23000</v>
      </c>
      <c r="Z89" s="35">
        <f t="shared" si="143"/>
        <v>1</v>
      </c>
      <c r="AA89" s="36">
        <v>0</v>
      </c>
      <c r="AB89" s="37">
        <f t="shared" si="137"/>
        <v>0</v>
      </c>
      <c r="AC89" s="36">
        <v>1</v>
      </c>
      <c r="AD89" s="37">
        <f t="shared" si="138"/>
        <v>100</v>
      </c>
    </row>
    <row r="90" spans="1:30" ht="21">
      <c r="A90" s="52" t="s">
        <v>114</v>
      </c>
      <c r="B90" s="52"/>
      <c r="C90" s="9">
        <f>SUM(C91)</f>
        <v>17</v>
      </c>
      <c r="D90" s="9">
        <f>SUM(D91)</f>
        <v>17</v>
      </c>
      <c r="E90" s="10">
        <f>D90/C90*100</f>
        <v>100</v>
      </c>
      <c r="F90" s="11">
        <f>SUM(F91)</f>
        <v>6</v>
      </c>
      <c r="G90" s="10">
        <f>F90*100/D90</f>
        <v>35.294117647058826</v>
      </c>
      <c r="H90" s="9">
        <f>SUM(H91)</f>
        <v>0</v>
      </c>
      <c r="I90" s="12">
        <f>H90*100/D90</f>
        <v>0</v>
      </c>
      <c r="J90" s="16">
        <f>SUM(J91)</f>
        <v>4</v>
      </c>
      <c r="K90" s="12">
        <f>J90*100/D90</f>
        <v>23.529411764705884</v>
      </c>
      <c r="L90" s="16">
        <f>SUM(L91)</f>
        <v>1</v>
      </c>
      <c r="M90" s="12">
        <f>L90*100/D90</f>
        <v>5.882352941176471</v>
      </c>
      <c r="N90" s="16">
        <f>N91</f>
        <v>1</v>
      </c>
      <c r="O90" s="12">
        <f>N90*100/D90</f>
        <v>5.882352941176471</v>
      </c>
      <c r="P90" s="16">
        <f>SUM(P91)</f>
        <v>5</v>
      </c>
      <c r="Q90" s="12">
        <f>P90*100/D90</f>
        <v>29.411764705882351</v>
      </c>
      <c r="R90" s="16">
        <f>SUM(R91)</f>
        <v>0</v>
      </c>
      <c r="S90" s="12">
        <f>R90*100/D90</f>
        <v>0</v>
      </c>
      <c r="T90" s="16">
        <f>SUM(T91)</f>
        <v>11</v>
      </c>
      <c r="U90" s="16">
        <f>SUM(U91)</f>
        <v>15</v>
      </c>
      <c r="V90" s="12">
        <f t="shared" ref="V90:V92" si="147">T90*100/U90</f>
        <v>73.333333333333329</v>
      </c>
      <c r="W90" s="14">
        <f>MIN(W91)</f>
        <v>8500</v>
      </c>
      <c r="X90" s="14">
        <f>MAX(X91)</f>
        <v>20000</v>
      </c>
      <c r="Y90" s="60">
        <f>AVERAGE(Y91)</f>
        <v>12792</v>
      </c>
      <c r="Z90" s="16">
        <f>Z91</f>
        <v>12</v>
      </c>
      <c r="AA90" s="9">
        <f>AA91</f>
        <v>3</v>
      </c>
      <c r="AB90" s="12">
        <f>AA90*100/Z90</f>
        <v>25</v>
      </c>
      <c r="AC90" s="9">
        <f>AC91</f>
        <v>9</v>
      </c>
      <c r="AD90" s="12">
        <f>AC90*100/Z90</f>
        <v>75</v>
      </c>
    </row>
    <row r="91" spans="1:30" ht="21">
      <c r="A91" s="65" t="s">
        <v>115</v>
      </c>
      <c r="B91" s="18" t="s">
        <v>26</v>
      </c>
      <c r="C91" s="18">
        <v>17</v>
      </c>
      <c r="D91" s="18">
        <v>17</v>
      </c>
      <c r="E91" s="19">
        <f>D91/C91*100</f>
        <v>100</v>
      </c>
      <c r="F91" s="20">
        <v>6</v>
      </c>
      <c r="G91" s="19">
        <f t="shared" ref="G91" si="148">F91*100/D91</f>
        <v>35.294117647058826</v>
      </c>
      <c r="H91" s="21">
        <v>0</v>
      </c>
      <c r="I91" s="22">
        <f t="shared" ref="I91" si="149">H91*100/D91</f>
        <v>0</v>
      </c>
      <c r="J91" s="23">
        <v>4</v>
      </c>
      <c r="K91" s="22">
        <f t="shared" ref="K91" si="150">J91*100/D91</f>
        <v>23.529411764705884</v>
      </c>
      <c r="L91" s="24">
        <v>1</v>
      </c>
      <c r="M91" s="22">
        <f t="shared" ref="M91" si="151">L91*100/D91</f>
        <v>5.882352941176471</v>
      </c>
      <c r="N91" s="24">
        <v>1</v>
      </c>
      <c r="O91" s="22">
        <f t="shared" ref="O91" si="152">N91*100/D91</f>
        <v>5.882352941176471</v>
      </c>
      <c r="P91" s="24">
        <v>5</v>
      </c>
      <c r="Q91" s="22">
        <f>P91*100/$D91</f>
        <v>29.411764705882351</v>
      </c>
      <c r="R91" s="24">
        <v>0</v>
      </c>
      <c r="S91" s="32">
        <f t="shared" si="136"/>
        <v>0</v>
      </c>
      <c r="T91" s="24">
        <f>F91+H91+P91+R91</f>
        <v>11</v>
      </c>
      <c r="U91" s="24">
        <f>D91-L91-N91</f>
        <v>15</v>
      </c>
      <c r="V91" s="22">
        <f t="shared" si="147"/>
        <v>73.333333333333329</v>
      </c>
      <c r="W91" s="20">
        <v>8500</v>
      </c>
      <c r="X91" s="20">
        <v>20000</v>
      </c>
      <c r="Y91" s="20">
        <v>12792</v>
      </c>
      <c r="Z91" s="25">
        <f>SUM(N91+P91+R91+F91+H91)</f>
        <v>12</v>
      </c>
      <c r="AA91" s="26">
        <v>3</v>
      </c>
      <c r="AB91" s="19">
        <f>(AA91*100)/Z91</f>
        <v>25</v>
      </c>
      <c r="AC91" s="26">
        <v>9</v>
      </c>
      <c r="AD91" s="19">
        <f>AC91*100/Z91</f>
        <v>75</v>
      </c>
    </row>
    <row r="92" spans="1:30" ht="21">
      <c r="A92" s="40" t="s">
        <v>116</v>
      </c>
      <c r="B92" s="39"/>
      <c r="C92" s="39">
        <f>SUM(C93:C94)</f>
        <v>230</v>
      </c>
      <c r="D92" s="39">
        <f>SUM(D93:D94)</f>
        <v>188</v>
      </c>
      <c r="E92" s="10">
        <f>D92/C92*100</f>
        <v>81.739130434782609</v>
      </c>
      <c r="F92" s="42">
        <f>SUM(F93:F94)</f>
        <v>26</v>
      </c>
      <c r="G92" s="41">
        <f t="shared" ref="G92" si="153">F92*100/D92</f>
        <v>13.829787234042554</v>
      </c>
      <c r="H92" s="42">
        <f>SUM(H93:H94)</f>
        <v>2</v>
      </c>
      <c r="I92" s="43">
        <f>H92*100/D92</f>
        <v>1.0638297872340425</v>
      </c>
      <c r="J92" s="42">
        <f>SUM(J93:J94)</f>
        <v>120</v>
      </c>
      <c r="K92" s="43">
        <f>J92*100/D92</f>
        <v>63.829787234042556</v>
      </c>
      <c r="L92" s="42">
        <f>SUM(L93:L94)</f>
        <v>3</v>
      </c>
      <c r="M92" s="43">
        <f>L92*100/D92</f>
        <v>1.5957446808510638</v>
      </c>
      <c r="N92" s="42">
        <f>SUM(N93:N94)</f>
        <v>25</v>
      </c>
      <c r="O92" s="43">
        <f>N92*100/D92</f>
        <v>13.297872340425531</v>
      </c>
      <c r="P92" s="42">
        <f>SUM(P93:P94)</f>
        <v>10</v>
      </c>
      <c r="Q92" s="43">
        <f>P92*100/D92</f>
        <v>5.3191489361702127</v>
      </c>
      <c r="R92" s="42">
        <f>SUM(R93:R94)</f>
        <v>2</v>
      </c>
      <c r="S92" s="43">
        <f>R92*100/D92</f>
        <v>1.0638297872340425</v>
      </c>
      <c r="T92" s="44">
        <f>SUM(T93:T94)</f>
        <v>40</v>
      </c>
      <c r="U92" s="44">
        <f>SUM(U93:U94)</f>
        <v>160</v>
      </c>
      <c r="V92" s="43">
        <f t="shared" si="147"/>
        <v>25</v>
      </c>
      <c r="W92" s="45">
        <f>MIN(W93:W94)</f>
        <v>5000</v>
      </c>
      <c r="X92" s="45">
        <f>MAX(X93:X94)</f>
        <v>40000</v>
      </c>
      <c r="Y92" s="46">
        <f>AVERAGE(Y93)</f>
        <v>15180</v>
      </c>
      <c r="Z92" s="44">
        <f>SUM(Z93:Z94)</f>
        <v>65</v>
      </c>
      <c r="AA92" s="39">
        <f>SUM(AA93:AA94)</f>
        <v>27</v>
      </c>
      <c r="AB92" s="43">
        <f>AA92/Z92*100</f>
        <v>41.53846153846154</v>
      </c>
      <c r="AC92" s="39">
        <f>SUM(AC93:AC94)</f>
        <v>38</v>
      </c>
      <c r="AD92" s="43">
        <f>AC92/Z92*100</f>
        <v>58.461538461538467</v>
      </c>
    </row>
    <row r="93" spans="1:30" ht="21">
      <c r="A93" s="63" t="s">
        <v>117</v>
      </c>
      <c r="B93" s="89" t="s">
        <v>26</v>
      </c>
      <c r="C93" s="17">
        <v>229</v>
      </c>
      <c r="D93" s="28">
        <v>188</v>
      </c>
      <c r="E93" s="19">
        <f t="shared" ref="E93:E94" si="154">D93/C93*100</f>
        <v>82.096069868995642</v>
      </c>
      <c r="F93" s="30">
        <v>26</v>
      </c>
      <c r="G93" s="29">
        <f>F93*100/D93</f>
        <v>13.829787234042554</v>
      </c>
      <c r="H93" s="31">
        <v>2</v>
      </c>
      <c r="I93" s="32">
        <f>H93*100/D93</f>
        <v>1.0638297872340425</v>
      </c>
      <c r="J93" s="33">
        <v>120</v>
      </c>
      <c r="K93" s="32">
        <f t="shared" ref="K93" si="155">J93*100/D93</f>
        <v>63.829787234042556</v>
      </c>
      <c r="L93" s="34">
        <v>3</v>
      </c>
      <c r="M93" s="32">
        <f t="shared" ref="M93" si="156">L93*100/D93</f>
        <v>1.5957446808510638</v>
      </c>
      <c r="N93" s="34">
        <v>25</v>
      </c>
      <c r="O93" s="32">
        <f>N93*100/D93</f>
        <v>13.297872340425531</v>
      </c>
      <c r="P93" s="34">
        <v>10</v>
      </c>
      <c r="Q93" s="32">
        <f t="shared" ref="Q93" si="157">P93*100/$D93</f>
        <v>5.3191489361702127</v>
      </c>
      <c r="R93" s="34">
        <v>2</v>
      </c>
      <c r="S93" s="32">
        <f t="shared" si="136"/>
        <v>1.0638297872340425</v>
      </c>
      <c r="T93" s="34">
        <f t="shared" ref="T93" si="158">F93+H93+P93+R93</f>
        <v>40</v>
      </c>
      <c r="U93" s="34">
        <f t="shared" ref="U93" si="159">D93-L93-N93</f>
        <v>160</v>
      </c>
      <c r="V93" s="32">
        <f>T93*100/U93</f>
        <v>25</v>
      </c>
      <c r="W93" s="30">
        <v>5000</v>
      </c>
      <c r="X93" s="30">
        <v>40000</v>
      </c>
      <c r="Y93" s="30">
        <v>15180</v>
      </c>
      <c r="Z93" s="35">
        <f>SUM(N93+P93+R93+F93+H93)</f>
        <v>65</v>
      </c>
      <c r="AA93" s="36">
        <v>27</v>
      </c>
      <c r="AB93" s="37">
        <f t="shared" ref="AB93" si="160">AA93/Z93*100</f>
        <v>41.53846153846154</v>
      </c>
      <c r="AC93" s="36">
        <v>38</v>
      </c>
      <c r="AD93" s="37">
        <f t="shared" ref="AD93" si="161">AC93/Z93*100</f>
        <v>58.461538461538467</v>
      </c>
    </row>
    <row r="94" spans="1:30" ht="21">
      <c r="A94" s="63" t="s">
        <v>118</v>
      </c>
      <c r="B94" s="89"/>
      <c r="C94" s="17">
        <v>1</v>
      </c>
      <c r="D94" s="28">
        <v>0</v>
      </c>
      <c r="E94" s="19">
        <f t="shared" si="154"/>
        <v>0</v>
      </c>
      <c r="F94" s="30">
        <v>0</v>
      </c>
      <c r="G94" s="29">
        <v>0</v>
      </c>
      <c r="H94" s="31">
        <v>0</v>
      </c>
      <c r="I94" s="32">
        <v>0</v>
      </c>
      <c r="J94" s="33">
        <v>0</v>
      </c>
      <c r="K94" s="32">
        <v>0</v>
      </c>
      <c r="L94" s="34">
        <v>0</v>
      </c>
      <c r="M94" s="32">
        <v>0</v>
      </c>
      <c r="N94" s="34">
        <v>0</v>
      </c>
      <c r="O94" s="32">
        <v>0</v>
      </c>
      <c r="P94" s="34">
        <v>0</v>
      </c>
      <c r="Q94" s="32">
        <v>0</v>
      </c>
      <c r="R94" s="34">
        <v>0</v>
      </c>
      <c r="S94" s="32">
        <v>0</v>
      </c>
      <c r="T94" s="34">
        <f>F94+H94+P94+R94</f>
        <v>0</v>
      </c>
      <c r="U94" s="34">
        <f>D94-L94-N94</f>
        <v>0</v>
      </c>
      <c r="V94" s="22">
        <v>0</v>
      </c>
      <c r="W94" s="30" t="s">
        <v>73</v>
      </c>
      <c r="X94" s="30" t="s">
        <v>73</v>
      </c>
      <c r="Y94" s="30" t="s">
        <v>73</v>
      </c>
      <c r="Z94" s="35">
        <f t="shared" ref="Z94" si="162">SUM(N94+P94+R94+F94+H94)</f>
        <v>0</v>
      </c>
      <c r="AA94" s="30" t="s">
        <v>73</v>
      </c>
      <c r="AB94" s="30" t="s">
        <v>73</v>
      </c>
      <c r="AC94" s="30" t="s">
        <v>73</v>
      </c>
      <c r="AD94" s="37" t="s">
        <v>73</v>
      </c>
    </row>
    <row r="95" spans="1:30" ht="21">
      <c r="A95" s="52" t="s">
        <v>119</v>
      </c>
      <c r="B95" s="53"/>
      <c r="C95" s="9">
        <f>SUM(C96)</f>
        <v>2</v>
      </c>
      <c r="D95" s="9">
        <f>SUM(D96)</f>
        <v>2</v>
      </c>
      <c r="E95" s="10">
        <f>D95/C95*100</f>
        <v>100</v>
      </c>
      <c r="F95" s="11">
        <f>SUM(F96)</f>
        <v>0</v>
      </c>
      <c r="G95" s="10">
        <f>F95*100/D95</f>
        <v>0</v>
      </c>
      <c r="H95" s="9">
        <f>SUM(H96)</f>
        <v>0</v>
      </c>
      <c r="I95" s="12">
        <f>H95*100/D95</f>
        <v>0</v>
      </c>
      <c r="J95" s="16">
        <f>SUM(J96)</f>
        <v>0</v>
      </c>
      <c r="K95" s="12">
        <f>J95*100/D95</f>
        <v>0</v>
      </c>
      <c r="L95" s="16">
        <f>SUM(L96)</f>
        <v>0</v>
      </c>
      <c r="M95" s="12">
        <f>L95*100/D95</f>
        <v>0</v>
      </c>
      <c r="N95" s="16">
        <f>N96</f>
        <v>1</v>
      </c>
      <c r="O95" s="12">
        <f>N95*100/D95</f>
        <v>50</v>
      </c>
      <c r="P95" s="16">
        <f>SUM(P96)</f>
        <v>0</v>
      </c>
      <c r="Q95" s="12">
        <f>P95*100/D95</f>
        <v>0</v>
      </c>
      <c r="R95" s="16">
        <f>SUM(R96)</f>
        <v>1</v>
      </c>
      <c r="S95" s="12">
        <f>R95*100/D95</f>
        <v>50</v>
      </c>
      <c r="T95" s="16">
        <f>SUM(T96)</f>
        <v>1</v>
      </c>
      <c r="U95" s="16">
        <f>SUM(U96)</f>
        <v>1</v>
      </c>
      <c r="V95" s="12">
        <v>0</v>
      </c>
      <c r="W95" s="14">
        <f>MIN(W96)</f>
        <v>34000</v>
      </c>
      <c r="X95" s="14">
        <f>MAX(X96)</f>
        <v>55570</v>
      </c>
      <c r="Y95" s="60">
        <v>44785</v>
      </c>
      <c r="Z95" s="16">
        <f>Z96</f>
        <v>2</v>
      </c>
      <c r="AA95" s="9">
        <f>AA96</f>
        <v>2</v>
      </c>
      <c r="AB95" s="12">
        <f>AA95*100/Z95</f>
        <v>100</v>
      </c>
      <c r="AC95" s="9">
        <f>AC96</f>
        <v>0</v>
      </c>
      <c r="AD95" s="12">
        <f>AC95*100/Z95</f>
        <v>0</v>
      </c>
    </row>
    <row r="96" spans="1:30" ht="21">
      <c r="A96" s="68" t="s">
        <v>120</v>
      </c>
      <c r="B96" s="18" t="s">
        <v>50</v>
      </c>
      <c r="C96" s="17">
        <v>2</v>
      </c>
      <c r="D96" s="18">
        <v>2</v>
      </c>
      <c r="E96" s="19">
        <f>D96/C96*100</f>
        <v>100</v>
      </c>
      <c r="F96" s="18">
        <v>0</v>
      </c>
      <c r="G96" s="19">
        <v>0</v>
      </c>
      <c r="H96" s="18">
        <v>0</v>
      </c>
      <c r="I96" s="22">
        <v>0</v>
      </c>
      <c r="J96" s="24">
        <v>0</v>
      </c>
      <c r="K96" s="22">
        <v>0</v>
      </c>
      <c r="L96" s="24">
        <v>0</v>
      </c>
      <c r="M96" s="22">
        <f t="shared" ref="M96" si="163">L96*100/D96</f>
        <v>0</v>
      </c>
      <c r="N96" s="24">
        <v>1</v>
      </c>
      <c r="O96" s="22">
        <f t="shared" ref="O96" si="164">N96*100/D96</f>
        <v>50</v>
      </c>
      <c r="P96" s="24">
        <v>0</v>
      </c>
      <c r="Q96" s="22">
        <f>P96*100/$D96</f>
        <v>0</v>
      </c>
      <c r="R96" s="24">
        <v>1</v>
      </c>
      <c r="S96" s="32">
        <f>R96*100/$D96</f>
        <v>50</v>
      </c>
      <c r="T96" s="24">
        <f>F96+H96+P96+R96</f>
        <v>1</v>
      </c>
      <c r="U96" s="24">
        <f>D96-L96-N96</f>
        <v>1</v>
      </c>
      <c r="V96" s="32">
        <f>U96*100/$D96</f>
        <v>50</v>
      </c>
      <c r="W96" s="20">
        <v>34000</v>
      </c>
      <c r="X96" s="20">
        <v>55570</v>
      </c>
      <c r="Y96" s="61">
        <v>44785</v>
      </c>
      <c r="Z96" s="25">
        <f>SUM(N96+P96+R96+F96+H96)</f>
        <v>2</v>
      </c>
      <c r="AA96" s="18">
        <v>2</v>
      </c>
      <c r="AB96" s="19">
        <f>(AA96*100)/Z96</f>
        <v>100</v>
      </c>
      <c r="AC96" s="18">
        <v>0</v>
      </c>
      <c r="AD96" s="19">
        <f t="shared" ref="AD96" si="165">AC96*100/Z96</f>
        <v>0</v>
      </c>
    </row>
    <row r="97" spans="1:30" s="55" customFormat="1" ht="21">
      <c r="A97" s="54" t="s">
        <v>121</v>
      </c>
      <c r="B97" s="54" t="s">
        <v>73</v>
      </c>
      <c r="C97" s="83">
        <f>C4+C8+C13+C28+C34+C52+C55+C61+C83+C90+C95+C92+C11</f>
        <v>3377</v>
      </c>
      <c r="D97" s="83">
        <f>D4+D8+D13+D28+D34+D52+D55+D61+D83+D90+D95+D92+D11</f>
        <v>2749</v>
      </c>
      <c r="E97" s="80">
        <f>D97/C97*100</f>
        <v>81.403612673970983</v>
      </c>
      <c r="F97" s="83">
        <f>F4+F8+F13+F28+F34+F52+F55+F61+F83+F90+F95+F92+F11</f>
        <v>1010</v>
      </c>
      <c r="G97" s="81">
        <f>F97*100/D97</f>
        <v>36.740632957439068</v>
      </c>
      <c r="H97" s="83">
        <f>H4+H8+H13+H28+H34+H52+H55+H61+H83+H90+H95+H92+H11</f>
        <v>49</v>
      </c>
      <c r="I97" s="81">
        <f>H97*100/$D$97</f>
        <v>1.7824663514005092</v>
      </c>
      <c r="J97" s="83">
        <f>J4+J8+J13+J28+J34+J52+J55+J61+J83+J90+J95+J92+J11</f>
        <v>951</v>
      </c>
      <c r="K97" s="81">
        <f>J97*100/$D$97</f>
        <v>34.594397962895599</v>
      </c>
      <c r="L97" s="83">
        <f>L4+L8+L13+L28+L34+L52+L55+L61+L83+L90+L95+L92+L11</f>
        <v>128</v>
      </c>
      <c r="M97" s="82">
        <f>L97*100/$D$97</f>
        <v>4.6562386322299014</v>
      </c>
      <c r="N97" s="83">
        <f>N4+N8+N13+N28+N34+N52+N55+N61+N83+N90+N95+N92+N11</f>
        <v>372</v>
      </c>
      <c r="O97" s="82">
        <f>N97*100/$D$97</f>
        <v>13.532193524918153</v>
      </c>
      <c r="P97" s="83">
        <f>P4+P8+P13+P28+P34+P52+P55+P61+P83+P90+P95+P92+P11</f>
        <v>164</v>
      </c>
      <c r="Q97" s="82">
        <f>P97*100/$D$97</f>
        <v>5.9658057475445618</v>
      </c>
      <c r="R97" s="83">
        <f>R4+R8+R13+R28+R34+R52+R55+R61+R83+R90+R95+R92+R11</f>
        <v>75</v>
      </c>
      <c r="S97" s="82">
        <f>R97*100/$D$97</f>
        <v>2.728264823572208</v>
      </c>
      <c r="T97" s="51">
        <f>F97+H97+P97+R97</f>
        <v>1298</v>
      </c>
      <c r="U97" s="45">
        <f>D97-L97-N97</f>
        <v>2249</v>
      </c>
      <c r="V97" s="43">
        <f>T97*100/U97</f>
        <v>57.714539795464653</v>
      </c>
      <c r="W97" s="56">
        <f>MIN(W4,W8,W13,W28,W34,W52,W55,W61,W83,W90,W95,W92)</f>
        <v>5000</v>
      </c>
      <c r="X97" s="56">
        <f>MAX(X4,X8,X13,X28,X34,X52,X55,X61,X83,X90,X95,X92)</f>
        <v>70000</v>
      </c>
      <c r="Y97" s="57">
        <f>AVERAGE(Y4,Y8,Y11,Y13,Y28,Y34,Y52,Y55,Y61,Y83,Y90,Y92,Y95)</f>
        <v>18613.948809523808</v>
      </c>
      <c r="Z97" s="79">
        <f>Z4+Z8+Z13+Z28+Z34+Z52+Z55+Z61+Z83+Z90+Z95+Z92+Z11</f>
        <v>1670</v>
      </c>
      <c r="AA97" s="79">
        <f>AA4+AA8+AA13+AA28+AA34+AA52+AA55+AA61+AA83+AA90+AA95+AA92+AA11</f>
        <v>990</v>
      </c>
      <c r="AB97" s="43">
        <f>AA97/Z97*100</f>
        <v>59.281437125748504</v>
      </c>
      <c r="AC97" s="79">
        <f>AC4+AC8+AC13+AC28+AC34+AC52+AC55+AC61+AC83+AC90+AC95+AC92+AC11</f>
        <v>679</v>
      </c>
      <c r="AD97" s="43">
        <f>AC97/Z97*100</f>
        <v>40.658682634730539</v>
      </c>
    </row>
    <row r="98" spans="1:30" ht="21">
      <c r="A98" s="73" t="s">
        <v>122</v>
      </c>
      <c r="B98" s="74"/>
      <c r="C98" s="75">
        <f>SUM(C5:C7,C9,C12,C14:C25,C29:C32,C35:C45,C53:C54,C56:C60,C62:C73,C84:C88,C91,C93:C94)</f>
        <v>3219</v>
      </c>
      <c r="D98" s="75">
        <f>SUM(D5:D7,D9,D12,D14:D25,D29:D32,D35:D45,D53:D54,D56:D60,D62:D73,D84:D88,D91,D93:D94)</f>
        <v>2607</v>
      </c>
      <c r="E98" s="76">
        <f t="shared" ref="E98:E100" si="166">D98/C98*100</f>
        <v>80.9878844361603</v>
      </c>
      <c r="F98" s="75">
        <f>SUM(F5:F7,F9,F12,F14:F25,F29:F32,F35:F45,F53:F54,F56:F60,F62:F73,F84:F88,F91,F93:F94)</f>
        <v>1000</v>
      </c>
      <c r="G98" s="77">
        <f t="shared" ref="G98:G100" si="167">F98*100/D98</f>
        <v>38.358266206367475</v>
      </c>
      <c r="H98" s="75">
        <f>SUM(H5:H7,H9,H12,H14:H25,H29:H32,H35:H45,H53:H54,H56:H60,H62:H73,H84:H88,H91,H93:H94)</f>
        <v>48</v>
      </c>
      <c r="I98" s="78">
        <f t="shared" ref="I98:I100" si="168">H98*100/D98</f>
        <v>1.8411967779056386</v>
      </c>
      <c r="J98" s="75">
        <f>SUM(J5:J7,J9,J12,J14:J25,J29:J32,J35:J45,J53:J54,J56:J60,J62:J73,J84:J88,J91,J93:J94)</f>
        <v>946</v>
      </c>
      <c r="K98" s="78">
        <f t="shared" ref="K98:K100" si="169">J98*100/D98</f>
        <v>36.286919831223628</v>
      </c>
      <c r="L98" s="75">
        <f>SUM(L5:L7,L9,L12,L14:L25,L29:L32,L35:L45,L53:L54,L56:L60,L62:L73,L84:L88,L91,L93:L94)</f>
        <v>127</v>
      </c>
      <c r="M98" s="78">
        <f t="shared" ref="M98:M100" si="170">L98*100/D98</f>
        <v>4.8714998082086689</v>
      </c>
      <c r="N98" s="75">
        <f>SUM(N5:N7,N9,N12,N14:N25,N29:N32,N35:N45,N53:N54,N56:N60,N62:N73,N84:N88,N91,N93:N94)</f>
        <v>282</v>
      </c>
      <c r="O98" s="78">
        <f t="shared" ref="O98:O100" si="171">N98*100/D98</f>
        <v>10.817031070195627</v>
      </c>
      <c r="P98" s="75">
        <f>SUM(P5:P7,P9,P12,P14:P25,P29:P32,P35:P45,P53:P54,P56:P60,P62:P73,P84:P88,P91,P93:P94)</f>
        <v>154</v>
      </c>
      <c r="Q98" s="78">
        <f t="shared" ref="Q98:Q100" si="172">P98*100/$D98</f>
        <v>5.9071729957805905</v>
      </c>
      <c r="R98" s="75">
        <f>SUM(R5:R7,R9,R12,R14:R25,R29:R32,R35:R45,R53:R54,R56:R60,R62:R73,R84:R88,R91,R93:R94)</f>
        <v>50</v>
      </c>
      <c r="S98" s="78">
        <f t="shared" ref="S98:S100" si="173">R98*100/$D98</f>
        <v>1.9179133103183736</v>
      </c>
      <c r="T98" s="75">
        <f>SUM(T5:T7,T9,T12,T14:T25,T29:T32,T35:T45,T53:T54,T56:T60,T62:T73,T84:T88,T91,T93:T94)</f>
        <v>1252</v>
      </c>
      <c r="U98" s="75">
        <f>SUM(U5:U7,U9,U12,U14:U25,U29:U32,U35:U45,U53:U54,U56:U60,U62:U73,U84:U88,U91,U93:U94)</f>
        <v>2198</v>
      </c>
      <c r="V98" s="84">
        <f>T98*100/U98</f>
        <v>56.960873521383078</v>
      </c>
      <c r="W98" s="75">
        <f>MIN(W5:W7,W9,W12,W14:W25,W29:W32,W35:W45,W53:W54,W56:W60,W62:W73,W84:W88,W91,W93:W94)</f>
        <v>5000</v>
      </c>
      <c r="X98" s="75">
        <f>MAX(X5:X7,X9,X12,X14:X25,X29:X32,X35:X45,X53:X54,X56:X60,X62:X73,X84:X88,X91,X93:X94)</f>
        <v>50000</v>
      </c>
      <c r="Y98" s="75">
        <f>AVERAGE(Y5:Y7,Y9,Y12,Y14:Y25,Y29:Y32,Y35:Y45,Y53:Y54,Y56:Y60,Y62:Y73,Y84:Y88,Y91,Y93:Y94)</f>
        <v>13526.780788177339</v>
      </c>
      <c r="Z98" s="75">
        <f>SUM(Z5:Z7,Z9,Z12,Z14:Z25,Z29:Z32,Z35:Z45,Z53:Z54,Z56:Z60,Z62:Z73,Z84:Z88,Z91,Z93:Z94)</f>
        <v>1534</v>
      </c>
      <c r="AA98" s="75">
        <f>SUM(AA5:AA7,AA9,AA12,AA14:AA25,AA29:AA32,AA35:AA45,AA53:AA54,AA56:AA60,AA62:AA73,AA84:AA88,AA91,AA93:AA94)</f>
        <v>866</v>
      </c>
      <c r="AB98" s="85">
        <f t="shared" ref="AB98:AB100" si="174">AA98/Z98*100</f>
        <v>56.453715775749671</v>
      </c>
      <c r="AC98" s="75">
        <f>SUM(AC5:AC7,AC9,AC12,AC14:AC25,AC29:AC32,AC35:AC45,AC53:AC54,AC56:AC60,AC62:AC73,AC84:AC88,AC91,AC93:AC94)</f>
        <v>667</v>
      </c>
      <c r="AD98" s="85">
        <f t="shared" ref="AD98:AD100" si="175">AC98/Z98*100</f>
        <v>43.481095176010434</v>
      </c>
    </row>
    <row r="99" spans="1:30" ht="21">
      <c r="A99" s="73" t="s">
        <v>123</v>
      </c>
      <c r="B99" s="74"/>
      <c r="C99" s="75">
        <f>SUM(C10,C26,C33,C46:C51,C74:C81,C89)</f>
        <v>146</v>
      </c>
      <c r="D99" s="75">
        <f>SUM(D10,D26,D33,D46:D51,D74:D81,D89)</f>
        <v>131</v>
      </c>
      <c r="E99" s="76">
        <f t="shared" si="166"/>
        <v>89.726027397260282</v>
      </c>
      <c r="F99" s="75">
        <f>SUM(F10,F26,F33,F46:F51,F74:F81,F89)</f>
        <v>10</v>
      </c>
      <c r="G99" s="77">
        <f t="shared" si="167"/>
        <v>7.6335877862595423</v>
      </c>
      <c r="H99" s="75">
        <f>SUM(H10,H26,H33,H46:H51,H74:H81,H89)</f>
        <v>1</v>
      </c>
      <c r="I99" s="78">
        <f t="shared" si="168"/>
        <v>0.76335877862595425</v>
      </c>
      <c r="J99" s="75">
        <f>SUM(J10,J26,J33,J46:J51,J74:J81,J89)</f>
        <v>5</v>
      </c>
      <c r="K99" s="78">
        <f t="shared" si="169"/>
        <v>3.8167938931297711</v>
      </c>
      <c r="L99" s="75">
        <f>SUM(L10,L26,L33,L46:L51,L74:L81,L89)</f>
        <v>1</v>
      </c>
      <c r="M99" s="78">
        <f t="shared" si="170"/>
        <v>0.76335877862595425</v>
      </c>
      <c r="N99" s="75">
        <f>SUM(N10,N26,N33,N46:N51,N74:N81,N89)</f>
        <v>85</v>
      </c>
      <c r="O99" s="78">
        <f t="shared" si="171"/>
        <v>64.885496183206101</v>
      </c>
      <c r="P99" s="75">
        <f>SUM(P10,P26,P33,P46:P51,P74:P81,P89)</f>
        <v>8</v>
      </c>
      <c r="Q99" s="78">
        <f t="shared" si="172"/>
        <v>6.106870229007634</v>
      </c>
      <c r="R99" s="75">
        <f>SUM(R10,R26,R33,R46:R51,R74:R81,R89)</f>
        <v>21</v>
      </c>
      <c r="S99" s="78">
        <f t="shared" si="173"/>
        <v>16.03053435114504</v>
      </c>
      <c r="T99" s="75">
        <f>SUM(T10,T26,T33,T46:T51,T74:T81,T89)</f>
        <v>40</v>
      </c>
      <c r="U99" s="75">
        <f>SUM(U10,U26,U33,U46:U51,U74:U81,U89)</f>
        <v>45</v>
      </c>
      <c r="V99" s="84">
        <f t="shared" ref="V99:V100" si="176">T99*100/U99</f>
        <v>88.888888888888886</v>
      </c>
      <c r="W99" s="75">
        <f>MIN(W10,W26,W33,W46:W51,W74:W81,W89)</f>
        <v>9000</v>
      </c>
      <c r="X99" s="75">
        <f>MAX(X10,X26,X33,X46:X51,X74:X81,X89)</f>
        <v>70000</v>
      </c>
      <c r="Y99" s="75">
        <f>AVERAGE(Y10,Y26,Y33,Y46:Y51,Y74:Y81,Y89)</f>
        <v>24152.6875</v>
      </c>
      <c r="Z99" s="75">
        <f>SUM(Z10,Z26,Z33,Z46:Z51,Z74:Z81,Z89)</f>
        <v>125</v>
      </c>
      <c r="AA99" s="75">
        <f>SUM(AA10,AA26,AA33,AA46:AA51,AA74:AA81,AA89)</f>
        <v>114</v>
      </c>
      <c r="AB99" s="85">
        <f>AA99/Z99*100</f>
        <v>91.2</v>
      </c>
      <c r="AC99" s="75">
        <f>SUM(AC10,AC26,AC33,AC46:AC51,AC74:AC81,AC89)</f>
        <v>11</v>
      </c>
      <c r="AD99" s="85">
        <f t="shared" si="175"/>
        <v>8.7999999999999989</v>
      </c>
    </row>
    <row r="100" spans="1:30" ht="21">
      <c r="A100" s="73" t="s">
        <v>124</v>
      </c>
      <c r="B100" s="74"/>
      <c r="C100" s="75">
        <f>SUM(C27,C82,C96)</f>
        <v>12</v>
      </c>
      <c r="D100" s="75">
        <f>SUM(D27,D82,D96)</f>
        <v>11</v>
      </c>
      <c r="E100" s="76">
        <f t="shared" si="166"/>
        <v>91.666666666666657</v>
      </c>
      <c r="F100" s="75">
        <f>SUM(F27,F82,F96)</f>
        <v>0</v>
      </c>
      <c r="G100" s="77">
        <f t="shared" si="167"/>
        <v>0</v>
      </c>
      <c r="H100" s="75">
        <f>SUM(H27,H82,H96)</f>
        <v>0</v>
      </c>
      <c r="I100" s="78">
        <f t="shared" si="168"/>
        <v>0</v>
      </c>
      <c r="J100" s="75">
        <f>SUM(J27,J82,J96)</f>
        <v>0</v>
      </c>
      <c r="K100" s="78">
        <f t="shared" si="169"/>
        <v>0</v>
      </c>
      <c r="L100" s="75">
        <f>SUM(L27,L82,L96)</f>
        <v>0</v>
      </c>
      <c r="M100" s="78">
        <f t="shared" si="170"/>
        <v>0</v>
      </c>
      <c r="N100" s="75">
        <f>SUM(N27,N82,N96)</f>
        <v>5</v>
      </c>
      <c r="O100" s="78">
        <f t="shared" si="171"/>
        <v>45.454545454545453</v>
      </c>
      <c r="P100" s="75">
        <f>SUM(P27,P82,P96)</f>
        <v>2</v>
      </c>
      <c r="Q100" s="78">
        <f t="shared" si="172"/>
        <v>18.181818181818183</v>
      </c>
      <c r="R100" s="75">
        <f>SUM(R27,R82,R96)</f>
        <v>4</v>
      </c>
      <c r="S100" s="78">
        <f t="shared" si="173"/>
        <v>36.363636363636367</v>
      </c>
      <c r="T100" s="75">
        <f>SUM(T27,T82,T96)</f>
        <v>6</v>
      </c>
      <c r="U100" s="75">
        <f>SUM(U27,U82,U96)</f>
        <v>6</v>
      </c>
      <c r="V100" s="84">
        <f t="shared" si="176"/>
        <v>100</v>
      </c>
      <c r="W100" s="75">
        <f>MIN(W27,W82,W96)</f>
        <v>26500</v>
      </c>
      <c r="X100" s="75">
        <f>MAX(X27,X82,X96)</f>
        <v>62000</v>
      </c>
      <c r="Y100" s="75">
        <f>AVERAGE(Y27,Y82,Y96)</f>
        <v>38995</v>
      </c>
      <c r="Z100" s="75">
        <f>SUM(Z27,Z82,Z96)</f>
        <v>11</v>
      </c>
      <c r="AA100" s="75">
        <f>SUM(AA27,AA82,AA96)</f>
        <v>10</v>
      </c>
      <c r="AB100" s="85">
        <f t="shared" si="174"/>
        <v>90.909090909090907</v>
      </c>
      <c r="AC100" s="75">
        <f>SUM(AC27,AC82,AC96)</f>
        <v>1</v>
      </c>
      <c r="AD100" s="85">
        <f t="shared" si="175"/>
        <v>9.0909090909090917</v>
      </c>
    </row>
  </sheetData>
  <mergeCells count="28">
    <mergeCell ref="A2:A3"/>
    <mergeCell ref="B2:B3"/>
    <mergeCell ref="C2:C3"/>
    <mergeCell ref="D2:D3"/>
    <mergeCell ref="E2:E3"/>
    <mergeCell ref="AC2:AD2"/>
    <mergeCell ref="H2:I2"/>
    <mergeCell ref="J2:K2"/>
    <mergeCell ref="L2:M2"/>
    <mergeCell ref="N2:O2"/>
    <mergeCell ref="P2:Q2"/>
    <mergeCell ref="R2:S2"/>
    <mergeCell ref="T2:V2"/>
    <mergeCell ref="W2:Y2"/>
    <mergeCell ref="Z2:Z3"/>
    <mergeCell ref="AA2:AB2"/>
    <mergeCell ref="F2:G2"/>
    <mergeCell ref="B53:B54"/>
    <mergeCell ref="B35:B45"/>
    <mergeCell ref="B46:B51"/>
    <mergeCell ref="B5:B7"/>
    <mergeCell ref="B14:B25"/>
    <mergeCell ref="B29:B32"/>
    <mergeCell ref="B84:B88"/>
    <mergeCell ref="B93:B94"/>
    <mergeCell ref="B62:B73"/>
    <mergeCell ref="B74:B81"/>
    <mergeCell ref="B56:B6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/>
  <cp:revision/>
  <dcterms:created xsi:type="dcterms:W3CDTF">2021-04-19T04:46:40Z</dcterms:created>
  <dcterms:modified xsi:type="dcterms:W3CDTF">2023-04-04T10:44:51Z</dcterms:modified>
  <cp:category/>
  <cp:contentStatus/>
</cp:coreProperties>
</file>