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5" tabRatio="893" activeTab="8"/>
  </bookViews>
  <sheets>
    <sheet name="ปกสถิติ" sheetId="1" r:id="rId1"/>
    <sheet name="สารบัญ" sheetId="2" r:id="rId2"/>
    <sheet name="เข้าใหม่ ป.ตรี" sheetId="3" r:id="rId3"/>
    <sheet name="เข้าใหม่ ป.ตรี เทียบ-สมทบ" sheetId="4" r:id="rId4"/>
    <sheet name="เข้าใหม่บัณฑิต" sheetId="5" r:id="rId5"/>
    <sheet name="รับปริญญา" sheetId="6" r:id="rId6"/>
    <sheet name="รวมทั้งสิ้น" sheetId="7" r:id="rId7"/>
    <sheet name="พื้นที่เรียน" sheetId="8" r:id="rId8"/>
    <sheet name="ภาคปกติ4ปี" sheetId="9" r:id="rId9"/>
    <sheet name="ศึกษา5ปี" sheetId="10" r:id="rId10"/>
    <sheet name="ปกติสมทบ 2 ปี" sheetId="11" r:id="rId11"/>
    <sheet name="นิติ UMภาคสมทบ" sheetId="12" r:id="rId12"/>
    <sheet name="ป.โท สงขลา" sheetId="13" r:id="rId13"/>
    <sheet name="ป.ตรีพัทลุง " sheetId="14" r:id="rId14"/>
    <sheet name="ป.โทพัทลุง " sheetId="15" r:id="rId15"/>
    <sheet name="นิติสมทบ 3 ปี" sheetId="16" state="hidden" r:id="rId16"/>
  </sheets>
  <externalReferences>
    <externalReference r:id="rId19"/>
  </externalReferences>
  <definedNames>
    <definedName name="_xlfn.IFERROR" hidden="1">#NAME?</definedName>
    <definedName name="_xlnm.Print_Area" localSheetId="0">'ปกสถิติ'!$A$1:$I$35</definedName>
    <definedName name="_xlnm.Print_Titles" localSheetId="6">'รวมทั้งสิ้น'!$1:$6</definedName>
    <definedName name="เข้าใหม่ป_โท_เอก_พัทลุง">'เข้าใหม่บัณฑิต'!$A$41</definedName>
    <definedName name="เข้าใหม่ป_โท_เอก_สงขลา">'เข้าใหม่บัณฑิต'!$A$6</definedName>
    <definedName name="คณะเทคโนโลยีและการพัฒนาชุมชน__ภาคปกติ_หลักสูตร_4_ปี">'ป.ตรีพัทลุง '!$A$32</definedName>
    <definedName name="คณะนิติศาสตร์___ภาคปกติ__หลักสูตร_4_ปี">'ภาคปกติ4ปี'!$A$72</definedName>
    <definedName name="คณะนิติศาสตร์___ภาคปกติ_หลักสูตร_4_ปีพท">'ป.ตรีพัทลุง '!$A$58</definedName>
    <definedName name="คณะนิติศาสตร์___ภาคสมทบ__หลักสูตร_4_ปี">'นิติ UMภาคสมทบ'!$A$3</definedName>
    <definedName name="คณะพยาบาลศาสตร์__ภาคปกติ_หลักสูตร_4_ปี">'ป.ตรีพัทลุง '!$A$79</definedName>
    <definedName name="คณะมนุษยศาสตร์และสังคมศาสตร์___ภาคปกติ_หลักสูตร_4_ปี">'ภาคปกติ4ปี'!$A$1</definedName>
    <definedName name="คณะวิทยาการสุขภาพและการกีฬา__ภาคปกติ_หลักสูตร_4_ปี">'ป.ตรีพัทลุง '!$A$44</definedName>
    <definedName name="คณะวิทยาศาสตร์___ภาคปกติ_หลักสูตร_4_ปี">'ป.ตรีพัทลุง '!$A$3</definedName>
    <definedName name="คณะวิศวกรรมศาสตร์__ภาคปกติ_หลักสูตร_4_ปี">'ป.ตรีพัทลุง '!$A$68</definedName>
    <definedName name="คณะศิลปกรรมศาสตร์___ภาคปกติ_หลักสูตร_4_ปี">'ภาคปกติ4ปี'!$A$49</definedName>
    <definedName name="คณะศึกษาศาสตร์____ภาคปกติ_หลักสูตร_5_ปี">'ศึกษา5ปี'!$A$3</definedName>
    <definedName name="คณะศึกษาศาสตร์___ภาคปกติ_หลักสูตร_4_ปี">'ภาคปกติ4ปี'!$A$26</definedName>
    <definedName name="คณะศึกษาศาสตร์__ภาคปกติ_หลักสูตร_4_ปี">'ป.ตรีพัทลุง '!$A$22</definedName>
    <definedName name="คณะเศรษฐศาสตร์และบริหารธุรกิจ____ภาคปกติ_หลักสูตรเทียบ_4_ปี">'ปกติสมทบ 2 ปี'!$A$3</definedName>
    <definedName name="คณะเศรษฐศาสตร์และบริหารธุรกิจ___ภาคสมทบ__หลักสูตรเทียบ_4_ปี">'ปกติสมทบ 2 ปี'!$A$15</definedName>
    <definedName name="คณะเศรษฐศาสตร์และบริหารธุรกิจ__ภาคปกติ_หลักสูตร_4_ปี">'ภาคปกติ4ปี'!$A$60</definedName>
    <definedName name="คณะอุตสาหกรรมเกษตรและชีวภาพ__ภาคปกติ_หลักสูตร_4_ปี">'ป.ตรีพัทลุง '!$A$89</definedName>
    <definedName name="จำนวนนิสิตระดับปริญญาโท__ภาคปกติ___ประจำปีการศึกษา__2564">'ป.โท สงขลา'!$A$1</definedName>
    <definedName name="จำนวนนิสิตระดับปริญญาโท__ภาคพิเศษ___ประจำปีการศึกษา__2564">'ป.โท สงขลา'!$A$21</definedName>
    <definedName name="จำนวนนิสิตระดับปริญญาเอก__ภาคปกติ___ประจำปีการศึกษา__2564">'ป.โท สงขลา'!$A$43</definedName>
    <definedName name="จำนวนนิสิตระดับปริญญาเอก__ภาคพิเศษ__ประจำปีการศึกษา__2564">'ป.โท สงขลา'!$A$54</definedName>
    <definedName name="จำแนกตามพื้นที่จัดการศึกษา">'พื้นที่เรียน'!$A$2</definedName>
    <definedName name="จำแนกตามวิทยาเขต__ระดับชั้นปี_และเพศ_ปตรี">'รวมทั้งสิ้น'!$A$2</definedName>
    <definedName name="จำแนกตามวิทยาเขต_ระดับชั้นปี_และเพศ_ปโท">'รวมทั้งสิ้น'!$A$22</definedName>
    <definedName name="ที่จะเข้ารับพระราชทานปริญญาบัตร_พท">'รับปริญญา'!#REF!</definedName>
    <definedName name="ที่จะเข้ารับพระราชทานปริญญาบัตร_สข">'รับปริญญา'!$A$2</definedName>
    <definedName name="พทจำนวนนิสิตระดับปริญญาโท___ภาคปกติ___ประจำปีการศึกษา_2564">'ป.โทพัทลุง '!$A$2</definedName>
    <definedName name="พทจำนวนนิสิตระดับปริญญาโท___ภาคพิเศษ___ประจำปีการศึกษา_2564">'ป.โทพัทลุง '!$A$18</definedName>
    <definedName name="พทจำนวนนิสิตระดับปริญญาเอก___ภาคปกติ___ประจำปีการศึกษา_2564">'ป.โทพัทลุง '!$A$30</definedName>
    <definedName name="วิทยาเขตพัทลุง">'เข้าใหม่ ป.ตรี'!$A$70</definedName>
    <definedName name="วิทยาเขตสงขลา">'เข้าใหม่ ป.ตรี'!$A$4</definedName>
    <definedName name="วิทยาลัยการจัดการเพื่อการพัฒนา___ภาคปกติ__หลักสูตร_4_ปี">'ภาคปกติ4ปี'!$A$80</definedName>
    <definedName name="วิทยาลัยการจัดการเพื่อการพัฒนา___ภาคสมทบ__หลักสูตร_4_ปี">'นิติ UMภาคสมทบ'!$A$14</definedName>
    <definedName name="วิทยาลัยการจัดการเพื่อการพัฒนา__ภาคสมทบ_หลักสูตร_4_ปี_พท">#REF!</definedName>
    <definedName name="หลักสูตรเทียบ_4_ปี__ภาคปกติและภาคสมทบ_และหลักสูตร_4_ปี_ภาคสมทบ">'เข้าใหม่ ป.ตรี เทียบ-สมทบ'!$A$2</definedName>
  </definedNames>
  <calcPr fullCalcOnLoad="1"/>
</workbook>
</file>

<file path=xl/sharedStrings.xml><?xml version="1.0" encoding="utf-8"?>
<sst xmlns="http://schemas.openxmlformats.org/spreadsheetml/2006/main" count="1781" uniqueCount="482">
  <si>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</si>
  <si>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</si>
  <si>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</si>
  <si>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</si>
  <si>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</si>
  <si>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</si>
  <si>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</si>
  <si>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</si>
  <si>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</si>
  <si>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</si>
  <si>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</si>
  <si>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</si>
  <si>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</si>
  <si>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</si>
  <si>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</si>
  <si>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</si>
  <si>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คณะนิติศาสตร์  (ภาคปกติ  หลักสูตร 4 ปี)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</si>
  <si>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</si>
  <si>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</si>
  <si>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</si>
  <si>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</si>
  <si>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</si>
  <si>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</si>
  <si>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</si>
  <si>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</si>
  <si>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</si>
  <si>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</si>
  <si>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</si>
  <si>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</si>
  <si>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</si>
  <si>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</si>
  <si>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</si>
  <si>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</si>
  <si>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</si>
  <si>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</si>
  <si>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</si>
  <si>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</si>
  <si>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</si>
  <si>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</si>
  <si>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</si>
  <si>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</si>
  <si>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</si>
  <si>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</si>
  <si>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</si>
  <si>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</si>
  <si>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</si>
  <si>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</si>
  <si>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</si>
  <si>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</si>
  <si>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</si>
  <si>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จังหวัดสงขลา</t>
  </si>
  <si>
    <t>จังหวัดพัทลุง</t>
  </si>
  <si>
    <t>ชั้นปีที่ 3-5</t>
  </si>
  <si>
    <t>แผนรับ</t>
  </si>
  <si>
    <t>จำนวนรายงานตัว</t>
  </si>
  <si>
    <t>ไม่ราย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</si>
  <si>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</si>
  <si>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</si>
  <si>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</si>
  <si>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</si>
  <si>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</si>
  <si>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</si>
  <si>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คณะเศรษฐศาสตร์และบริหารธุรกิจ</t>
  </si>
  <si>
    <t>คณะนิติศาสตร์  (ภาคสมทบ หลักสูตร 3  ปี)</t>
  </si>
  <si>
    <t>จำแนกตามพื้นที่จัดการศึกษา</t>
  </si>
  <si>
    <t>(เทียบหลักสูตร 4 ปี)</t>
  </si>
  <si>
    <t>คณะ/สาขาวิชา</t>
  </si>
  <si>
    <t>ประเภท/คณะ/สาขาวิชา</t>
  </si>
  <si>
    <t>ประเภท/สาขาวิชา</t>
  </si>
  <si>
    <t>รวมปริญญาตรี วิทยาเขตสงขลา</t>
  </si>
  <si>
    <t>คณะ/วิชาเอก</t>
  </si>
  <si>
    <t>รวมปริญญาตรีทั้งสิ้น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</si>
  <si>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</si>
  <si>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</si>
  <si>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</si>
  <si>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คณะวิทยาศาสตร์</t>
  </si>
  <si>
    <t>คณะเทคโนโลยีและการพัฒนาชุมชน</t>
  </si>
  <si>
    <t>คณะวิทยาการสุขภาพและการกีฬา</t>
  </si>
  <si>
    <t>รวมปริญญาตรี  วิทยาเขตพัทลุง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</si>
  <si>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</si>
  <si>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</si>
  <si>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</si>
  <si>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</si>
  <si>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</si>
  <si>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รวมปริญญาโท (ภาคปกติ)</t>
  </si>
  <si>
    <t>รวมปริญญาโท ภาคพิเศษ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</si>
  <si>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</si>
  <si>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</si>
  <si>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</si>
  <si>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</si>
  <si>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</si>
  <si>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</si>
  <si>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</si>
  <si>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</si>
  <si>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</si>
  <si>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</si>
  <si>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</si>
  <si>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</si>
  <si>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</si>
  <si>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</si>
  <si>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</si>
  <si>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</si>
  <si>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</si>
  <si>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</si>
  <si>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</si>
  <si>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</si>
  <si>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</si>
  <si>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</si>
  <si>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</si>
  <si>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ปริญญาโท  (ภาคพิเศษ)</t>
  </si>
  <si>
    <t>ปริญญาเอก (ภาคปกติ)</t>
  </si>
  <si>
    <t>จัดทำโดย</t>
  </si>
  <si>
    <t>จำนวนยืนยันสิทธิ์</t>
  </si>
  <si>
    <t>-  วิทยาลัยนานาชาติ</t>
  </si>
  <si>
    <t>จำนวนนิสิตระดับปริญญาตรี   ประจำปีการศึกษา  2560</t>
  </si>
  <si>
    <t>จำนวนรับ</t>
  </si>
  <si>
    <t>คณะวิศวกรรมศาสตร์</t>
  </si>
  <si>
    <t>ปกติ</t>
  </si>
  <si>
    <t>พิเศษ</t>
  </si>
  <si>
    <t>- วท.บ. ภูมิศาสตร์</t>
  </si>
  <si>
    <t>- ศศ.บ. การจัดการทรัพยากรมนุษย์</t>
  </si>
  <si>
    <t>- ศศ.บ. การบริหารและพัฒนาชุมชน</t>
  </si>
  <si>
    <t>- ศศ.บ. ประวัติศาสตร์</t>
  </si>
  <si>
    <t>- ศศ.บ. ภาษาญี่ปุ่น</t>
  </si>
  <si>
    <t>- ศศ.บ. ภาษาไทย</t>
  </si>
  <si>
    <t>- ศศ.บ. ภาษามลายู</t>
  </si>
  <si>
    <t>- ศศ.บ. ภาษาอังกฤษ</t>
  </si>
  <si>
    <t>- ศศ.บ. บรรณารักษศาสตร์และสารสนเทศศาสตร์</t>
  </si>
  <si>
    <t>- นศ.บ. นิเทศศาสตร์</t>
  </si>
  <si>
    <t>- กศ.บ. การศึกษาปฐมวัย</t>
  </si>
  <si>
    <t>- กศ.บ. คณิตศาสตร์</t>
  </si>
  <si>
    <t>- กศ.บ. เคมี</t>
  </si>
  <si>
    <t>- กศ.บ. ชีววิทยา</t>
  </si>
  <si>
    <t>- กศ.บ. พลศึกษา</t>
  </si>
  <si>
    <t>- กศ.บ. ฟิสิกส์</t>
  </si>
  <si>
    <t>- กศ.บ. ภาษาไทย</t>
  </si>
  <si>
    <t>- กศ.บ. ภาษาอังกฤษ</t>
  </si>
  <si>
    <t>- กศ.บ. สังคมศึกษา</t>
  </si>
  <si>
    <t>- กศ.บ. ศิลปศึกษา</t>
  </si>
  <si>
    <t>- น.บ. นิติศาสตร์</t>
  </si>
  <si>
    <t xml:space="preserve">- ดศ.บ. ดุริยางคศาสตร์สากล </t>
  </si>
  <si>
    <t>- ดศ.บ. ดุริยางคศาสตร์ไทย</t>
  </si>
  <si>
    <t xml:space="preserve">- ศป.บ. ทัศนศิลป์ </t>
  </si>
  <si>
    <t xml:space="preserve">- ศป.บ. ศิลปะการออกแบบ </t>
  </si>
  <si>
    <t>- ศป.บ. ศิลปะการแสดง</t>
  </si>
  <si>
    <t xml:space="preserve">- บช.บ. การบัญชี </t>
  </si>
  <si>
    <t xml:space="preserve">- บธ.บ. การตลาด </t>
  </si>
  <si>
    <t xml:space="preserve">- บธ.บ. การประกอบการและการจัดการ </t>
  </si>
  <si>
    <t xml:space="preserve">- กศ.ม. ภาษาไทย </t>
  </si>
  <si>
    <t xml:space="preserve">- กศ.ม. เทคโนโลยีและสื่อสารการศึกษา </t>
  </si>
  <si>
    <t xml:space="preserve">- กศ.ม. การบริหารการศึกษา </t>
  </si>
  <si>
    <t xml:space="preserve">- กศ.ม. การสอนวิทย์ฯ คณิตฯและคอมพิวเตอร์ </t>
  </si>
  <si>
    <t xml:space="preserve">- กศ.ด. การบริหารการศึกษา  </t>
  </si>
  <si>
    <t xml:space="preserve">- กศ.ม. การวิจัยและประเมิน </t>
  </si>
  <si>
    <t>สมทบ</t>
  </si>
  <si>
    <t>แผนรับ (ปกติ/สมทบ)</t>
  </si>
  <si>
    <r>
      <t xml:space="preserve">คณะเศรษฐศาสตร์และบริหารธุรกิจ </t>
    </r>
    <r>
      <rPr>
        <b/>
        <sz val="11"/>
        <rFont val="TH SarabunPSK"/>
        <family val="2"/>
      </rPr>
      <t>(หลักสูตรเทียบ 4 ปี)</t>
    </r>
  </si>
  <si>
    <t>คณะวิศวกรรมศาสตร์ (ภาคปกติ หลักสูตร 4 ปี)</t>
  </si>
  <si>
    <t xml:space="preserve">- รป.บ. รัฐประศาสนศาสตร์ </t>
  </si>
  <si>
    <t xml:space="preserve">- วท.บ. ภูมิศาสตร์ </t>
  </si>
  <si>
    <t>- ศศ.บ. ภาษาจีน แผน 1</t>
  </si>
  <si>
    <t>- ศศ.บ. ภาษาจีน แผน 2</t>
  </si>
  <si>
    <t xml:space="preserve">- ศศ.บ. ภาษาญี่ปุ่น </t>
  </si>
  <si>
    <t xml:space="preserve">- ศศ.บ. ภาษาอังกฤษ </t>
  </si>
  <si>
    <t xml:space="preserve">- นศ.บ. นิเทศศาสตร์ </t>
  </si>
  <si>
    <t>- กศ.บ. การวัดและประเมินทางการศึกษา</t>
  </si>
  <si>
    <t>- กศ.บ. เทคโนโลยีและสื่อสารการศึกษา</t>
  </si>
  <si>
    <t>- ศป.บ. ทัศนศิลป์</t>
  </si>
  <si>
    <t>- ศ.บ. เศรษฐศาสตร์</t>
  </si>
  <si>
    <t>- บธ.บ. การจัดการธุรกิจการค้าสมัยใหม่</t>
  </si>
  <si>
    <t>- บธ.บ. การตลาด</t>
  </si>
  <si>
    <t>- บธ.บ. การประกอบการและการจัดการ</t>
  </si>
  <si>
    <t>- บช.บ. การบัญชี</t>
  </si>
  <si>
    <t>- ศศ.ม. ภาษาไทย</t>
  </si>
  <si>
    <t>- บธ.ม. การจัดการธุรกิจ</t>
  </si>
  <si>
    <t>- กศ.ม. การบริหารการศึกษา</t>
  </si>
  <si>
    <t xml:space="preserve">- กศ.ม. การศึกษาเพื่อพัฒนาทรัพยากรมนุษย์ </t>
  </si>
  <si>
    <t>- กศ.ม. พลศึกษา</t>
  </si>
  <si>
    <t>- กศ.ม. ภาษาไทย</t>
  </si>
  <si>
    <t>- กศ.ม. เทคโนโลยีและสื่อสารการศึกษา</t>
  </si>
  <si>
    <t xml:space="preserve">- กศ.ม. หลักสูตรและการสอน </t>
  </si>
  <si>
    <t>- กศ.ม. การสอนวิทยาศาสตร์ คณิตศาสตร์และคอมพิวเตอร์</t>
  </si>
  <si>
    <t>- ศศ.ม. จิตวิทยาการให้คำปรึกษา</t>
  </si>
  <si>
    <t>- กศ.ม. หลักสูตรและการสอน</t>
  </si>
  <si>
    <t>- ปร.ด. วัฒนธรรมศึกษา</t>
  </si>
  <si>
    <t>- ปร.ด. การพัฒนาที่ยั่งยืน (นานาชาติ)</t>
  </si>
  <si>
    <t>- ปร.ด. การพัฒนาที่ยั่งยืน</t>
  </si>
  <si>
    <t>- กศ.ด. การบริหารการศึกษา</t>
  </si>
  <si>
    <t>- วท.ม. วิทยาศาสตรศึกษา</t>
  </si>
  <si>
    <t>(หลักสูตร 4 ปี)</t>
  </si>
  <si>
    <t>(หลักสูตร 5 ปี)</t>
  </si>
  <si>
    <t>-  วิศวกรรมศาสตร์</t>
  </si>
  <si>
    <t>จำนวนนิสิตระดับบัณฑิตศึกษา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</si>
  <si>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 วิทยาเขตสงขลา</t>
  </si>
  <si>
    <t xml:space="preserve">     ระดับปริญญาตรี</t>
  </si>
  <si>
    <t xml:space="preserve">       ระดับบัณฑิตศึกษา</t>
  </si>
  <si>
    <t xml:space="preserve">    ระดับปริญญาตรี</t>
  </si>
  <si>
    <t xml:space="preserve">      ระดับบัณฑิตศึกษา</t>
  </si>
  <si>
    <t>วิทยาลัยการจัดการเพื่อการพัฒนา</t>
  </si>
  <si>
    <t>- รป.บ. การบริหารงานตำรวจและกระบวนการยุติธรรม</t>
  </si>
  <si>
    <t>- น.บ. นิติศาสตร์ (เรียนจันทร์-ศุกร์)</t>
  </si>
  <si>
    <t>- น.บ. นิติศาสตร์ (แบบ Block Course)</t>
  </si>
  <si>
    <t>- กศ.ด. เทคโนโลยีและสื่อสารการศึกษา</t>
  </si>
  <si>
    <t>วิทยาลัยนานาชาติ</t>
  </si>
  <si>
    <t>- ปร.ด. การพัฒนาที่ยั่งยืน (ภาษาไทย)</t>
  </si>
  <si>
    <t>รวมบัณฑิตศึกษา วิทยาเขตสงขลา</t>
  </si>
  <si>
    <t>TCAS1</t>
  </si>
  <si>
    <t>TCAS2</t>
  </si>
  <si>
    <t>TCAS3</t>
  </si>
  <si>
    <t>TCAS4</t>
  </si>
  <si>
    <t>วิทยาลัยการจัดการเพื่อการพัฒนา  (ภาคสมทบ  หลักสูตร 4 ปี)</t>
  </si>
  <si>
    <t>- น.บ. นิติศาสตร์  (กลุ่ม Block Course)</t>
  </si>
  <si>
    <t>- รป.บ. การบริหารงานตำรวจฯ</t>
  </si>
  <si>
    <t>วิทยาลัยการจัดการเพื่อการพัฒนา  (ภาคปกติ  หลักสูตร 4 ปี)</t>
  </si>
  <si>
    <t>อันดับ 1</t>
  </si>
  <si>
    <t>อันดับ 2</t>
  </si>
  <si>
    <t>ช.</t>
  </si>
  <si>
    <t>ญ.</t>
  </si>
  <si>
    <t>วิชาชีพครู</t>
  </si>
  <si>
    <t>คณะเศรษฐศาสตร์และบริหารธุรกิจ   (ภาคปกติ หลักสูตรเทียบ 4 ปี)</t>
  </si>
  <si>
    <t>คณะเศรษฐศาสตร์และบริหารธุรกิจ  (ภาคสมทบ  หลักสูตรเทียบ 4 ปี)</t>
  </si>
  <si>
    <t>ไม่รายงานตัว</t>
  </si>
  <si>
    <t>วท.บ. คณิตศาสตร์</t>
  </si>
  <si>
    <t>วท.บ. เคมี</t>
  </si>
  <si>
    <t>วท.บ. ชีววิทยา</t>
  </si>
  <si>
    <t>วท.บ. เทคโนโลยีสารสนเทศ</t>
  </si>
  <si>
    <t>วท.บ. วิทยาการคอมพิวเตอร์</t>
  </si>
  <si>
    <t>วท.บ. วิทยาศาสตร์การประมงและทรัพยากรทางน้ำ</t>
  </si>
  <si>
    <t>วท.บ. วิทยาศาสตร์สิ่งแวดล้อม</t>
  </si>
  <si>
    <t>วท.บ. เทคโนโลยีการเกษตรและการพัฒนาชุมชน</t>
  </si>
  <si>
    <t>วท.บ. สัตวศาสตร์</t>
  </si>
  <si>
    <t>พท.บ. การแพทย์แผนไทย</t>
  </si>
  <si>
    <t>วท.บ. อาชีวอนามัยและความปลอดภัย</t>
  </si>
  <si>
    <t>ส.บ. สาธารณสุขชุมชน</t>
  </si>
  <si>
    <t>น.บ. นิติศาสตร์</t>
  </si>
  <si>
    <t>วศ.บ. วิศวกรรมเมคคาทรอนิกส์</t>
  </si>
  <si>
    <t>วศ.บ. วิศวกรรมยางและพอลิเมอร์</t>
  </si>
  <si>
    <t>คณะพยาบาลศาสตร์</t>
  </si>
  <si>
    <t>พ.ย. พยาบาลศาสตรบัณฑิต</t>
  </si>
  <si>
    <t>คณะอุตสาหกรรมเกษตรและชีวภาพ</t>
  </si>
  <si>
    <t>วท.บ. วิทยาศาสตร์และเทคโนโลยีอาหาร</t>
  </si>
  <si>
    <t xml:space="preserve">-  วท.บ. คณิตศาสตร์ </t>
  </si>
  <si>
    <t>-  วท.บ. เคมี</t>
  </si>
  <si>
    <t>-  วท.บ. เคมีอุตสาหกรรม</t>
  </si>
  <si>
    <t>-  วท.บ. จุลชีววิทยา</t>
  </si>
  <si>
    <t>-  วท.บ. ชีววิทยา</t>
  </si>
  <si>
    <t>-  วท.บ. เทคโนโลยีสารสนเทศ</t>
  </si>
  <si>
    <t>-  วท.บ. ฟิสิกส์</t>
  </si>
  <si>
    <t>-  วท.บ. วิทยาการคอมพิวเตอร์</t>
  </si>
  <si>
    <t>-  วท.บ. วิทยาศาสตร์สิ่งแวดล้อม</t>
  </si>
  <si>
    <t>-  วท.บ. เกษตรศาสตร์</t>
  </si>
  <si>
    <t>-  วท.บ. เทคโนโลยีการเกษตรและการพัฒนาชุมชน</t>
  </si>
  <si>
    <t>-  วท.บ. สัตวศาสตร์</t>
  </si>
  <si>
    <t>-  พท.บ. การแพทย์แผนไทย</t>
  </si>
  <si>
    <t>-  วท.บ. วิทยาศาสตร์การกีฬา</t>
  </si>
  <si>
    <t>-  วท.บ. อาชีวอนามัยและความปลอดภัย</t>
  </si>
  <si>
    <t>-  ส.บ. สาธารณสุขชุมชน</t>
  </si>
  <si>
    <t>-  น.บ. นิติศาสตร์</t>
  </si>
  <si>
    <t>-  วศ.บ. วิศวกรรมเมคคาทรอนิกส์</t>
  </si>
  <si>
    <t>-  วศ.บ. วิศวกรรมยางและพอลิเมอร์</t>
  </si>
  <si>
    <t>คณะพยาบาลศาสตร์ (ภาคปกติ หลักสูตร 4 ปี)</t>
  </si>
  <si>
    <t>คณะอุตสาหกรรมเกษตรและชีวภาพ (ภาคปกติ หลักสูตร 4 ปี)</t>
  </si>
  <si>
    <t>-  วท.ม. การจัดการทรัพยากรการเกษตรอย่างยั่งยืน</t>
  </si>
  <si>
    <t>-  วท.ม. คณิตศาสตร์และคณิตศาสตรศึกษา</t>
  </si>
  <si>
    <t>-  วท.ม. ชีววิทยา</t>
  </si>
  <si>
    <t>-  วท.ม. เทคโนโลยีชีวภาพ</t>
  </si>
  <si>
    <t>-  วท.ม. เทคโนโลยีสารสนเทศ</t>
  </si>
  <si>
    <t>-  วศ.ม. วิศวกรรมพลังงาน</t>
  </si>
  <si>
    <t>สาขาวิชา/หลักสูตร</t>
  </si>
  <si>
    <t>-  วท.ม. เคมี</t>
  </si>
  <si>
    <t>-  ปร.ด. เทคโนโลยีชีวภาพ</t>
  </si>
  <si>
    <t>-  ปร.ด. วิศวกรรมพลังงาน</t>
  </si>
  <si>
    <t>-  วิทยาลัยการจัดการเพื่อการพัฒนา</t>
  </si>
  <si>
    <t>-  พยาบาลศาสตร์</t>
  </si>
  <si>
    <t>-  อุตสาหกรรมเกษตรและชีวภาพ</t>
  </si>
  <si>
    <t>วิทยาลัยการจัดการเพื่อการพัฒนา (ภาคสมทบ หลักสูตร 4 ปี)</t>
  </si>
  <si>
    <t>- ศศ.บ. หลักสูตรสองปริญญา</t>
  </si>
  <si>
    <t>- ศศ.ม. วัฒนธรรมศึกษา</t>
  </si>
  <si>
    <t>กศ.บ.การวัดและประเมินทางการศึกษา</t>
  </si>
  <si>
    <t>กศ.บ.การศึกษาปฐมวัย</t>
  </si>
  <si>
    <t>กศ.บ.คณิตศาสตร์</t>
  </si>
  <si>
    <t>กศ.บ.เทคโนโลยีและสื่อสารการศึกษา</t>
  </si>
  <si>
    <t>กศ.บ.พลศึกษา</t>
  </si>
  <si>
    <t>กศ.บ.ภาษาไทย</t>
  </si>
  <si>
    <t>กศ.บ.ภาษาอังกฤษ</t>
  </si>
  <si>
    <t>กศ.บ.สังคมศึกษา</t>
  </si>
  <si>
    <t>นศ.บ.นิเทศศาสตร์</t>
  </si>
  <si>
    <t>วท.บ.ภูมิศาสตร์</t>
  </si>
  <si>
    <t>ศศ.บ.การจัดการทรัพยากรมนุษย์</t>
  </si>
  <si>
    <t>ศศ.บ.ประวัติศาสตร์</t>
  </si>
  <si>
    <t>ศศ.บ.ภาษาจีน</t>
  </si>
  <si>
    <t>ศศ.บ.ภาษาญี่ปุ่น</t>
  </si>
  <si>
    <t>ศศ.บ.ภาษาไทย</t>
  </si>
  <si>
    <t>ศศ.บ.ภาษามลายู</t>
  </si>
  <si>
    <t>ศศ.บ.ภาษาอังกฤษ</t>
  </si>
  <si>
    <t>ศศ.บ.สารสนเทศศึกษา</t>
  </si>
  <si>
    <t>ดศ.บ.ดุริยางคศาสตร์ไทย</t>
  </si>
  <si>
    <t>ดศ.บ.ดุริยางคศาสตร์สากล</t>
  </si>
  <si>
    <t>ศป.บ.ศิลปะการออกแบบ</t>
  </si>
  <si>
    <t>น.บ.นิติศาสตร์</t>
  </si>
  <si>
    <t>บช.บ.การบัญชี</t>
  </si>
  <si>
    <t>บธ.บ.การจัดการธุรกิจการค้าสมัยใหม่</t>
  </si>
  <si>
    <t>บธ.บ.การตลาด</t>
  </si>
  <si>
    <t>บธ.บ.การประกอบการและการจัดการ</t>
  </si>
  <si>
    <t>ศ.บ.เศรษฐศาสตร์</t>
  </si>
  <si>
    <t>รป.บ.การบริหารงานตำรวจฯ</t>
  </si>
  <si>
    <t>วท.บ.คณิตศาสตร์</t>
  </si>
  <si>
    <t>วท.บ.เคมี</t>
  </si>
  <si>
    <t>วท.บ.เคมีอุตสาหกรรม</t>
  </si>
  <si>
    <t>วท.บ.จุลชีววิทยา</t>
  </si>
  <si>
    <t>วท.บ.ชีววิทยา</t>
  </si>
  <si>
    <t>วท.บ.เทคโนโลยีสารสนเทศ</t>
  </si>
  <si>
    <t>วท.บ.ฟิสิกส์</t>
  </si>
  <si>
    <t>วท.บ.วิทยาการคอมพิวเตอร์</t>
  </si>
  <si>
    <t>วท.บ.วิทยาศาสตร์สิ่งแวดล้อม</t>
  </si>
  <si>
    <t>วท.บ.เทคโนโลยีการเกษตรและการพัฒนาชุมชน</t>
  </si>
  <si>
    <t>วท.บ.สัตวศาสตร์</t>
  </si>
  <si>
    <t>พท.บ.การแพทย์แผนไทย</t>
  </si>
  <si>
    <t>วท.บ.วิทยาศาสตร์การกีฬา</t>
  </si>
  <si>
    <t>วท.บ.สาธารณสุขศาสตร์</t>
  </si>
  <si>
    <t>วท.บ.วิทยาศาสตร์และเทคโนโลยีอาหาร</t>
  </si>
  <si>
    <t>กศ.ม.การสอนวิทย์ฯ คณิตฯและคอมฯ</t>
  </si>
  <si>
    <t>กศ.ม.การบริหารการศึกษา</t>
  </si>
  <si>
    <t>กศ.ม.การศึกษาเพื่อพัฒนาทรัพยากรมนุษย์</t>
  </si>
  <si>
    <t>กศ.ม.เทคโนโลยีและสื่อสารการศึกษา</t>
  </si>
  <si>
    <t>กศ.ม.พลศึกษา</t>
  </si>
  <si>
    <t>กศ.ม.ภาษาไทย</t>
  </si>
  <si>
    <t>กศ.ม.หลักสูตรและการสอน</t>
  </si>
  <si>
    <t>ศศ.ม.จิตวิทยาการให้คำปรึกษา</t>
  </si>
  <si>
    <t>ศศ.ม.ภาษาไทย</t>
  </si>
  <si>
    <t>บธ.ม.การจัดการธุรกิจ</t>
  </si>
  <si>
    <t>รป.ม.การปกครองท้องถิ่น</t>
  </si>
  <si>
    <t>วท.ม.คณิตศาสตร์และคณิตศาสตรศึกษา</t>
  </si>
  <si>
    <t>วท.ม.วิทยาศาสตรศึกษา</t>
  </si>
  <si>
    <t>วท.ม.การจัดการทรัพยากรการเกษตรอย่างยั่งยืน</t>
  </si>
  <si>
    <t>วศ.ม.วิศวกรรมพลังงาน</t>
  </si>
  <si>
    <t>ปร.ด.การพัฒนาที่ยั่งยืน</t>
  </si>
  <si>
    <t>ปร.ด.เทคโนโลยีชีวภาพ</t>
  </si>
  <si>
    <t>ประกาศนียบัตรบัณฑิต*</t>
  </si>
  <si>
    <t>-  วท.บ. วิทยาศาสตร์และเทคโนโลยีอาหาร</t>
  </si>
  <si>
    <t>-  พย.บ. พยาบาลศาสตรบัณฑิต</t>
  </si>
  <si>
    <t>-  วท.บ. สถิติประยุกต์</t>
  </si>
  <si>
    <t>วท.ม. เคมี</t>
  </si>
  <si>
    <t>ไม่มารายงานตัว</t>
  </si>
  <si>
    <t>จำแนกตามวิทยาเขต  ระดับชั้นปี และเพศ</t>
  </si>
  <si>
    <t>ชั้นปีที่ 3-6</t>
  </si>
  <si>
    <t>ที่จะเข้ารับพระราชทานปริญญาบัตร</t>
  </si>
  <si>
    <t>ศป.บ.ทัศนศิลป์</t>
  </si>
  <si>
    <t>ศป.บ.ศิลปะการแสดง</t>
  </si>
  <si>
    <t>วท.ม.ฟิสิกส์</t>
  </si>
  <si>
    <t>- น.ม. นิติศาสตร์</t>
  </si>
  <si>
    <t>กศ.บ. พลศึกษา</t>
  </si>
  <si>
    <t>วท.บ. เทคโนโลยีเครื่องสำอางและผลิตภัณฑ์เสริมอาหาร</t>
  </si>
  <si>
    <t>รวมนิสิตเข้าใหม่ ชั้นปีที่ 1 ทั้งสองวิทยาเขต</t>
  </si>
  <si>
    <t>ส.ม.สาธารณสุขศาสตรมหาบัณฑิต</t>
  </si>
  <si>
    <t>ปร.ด.วัฒนธรรมศึกษา</t>
  </si>
  <si>
    <t>จำนวนผู้สำเร็จการศึกษา หลักสูตรประกาศนียบัตรบัณฑิต</t>
  </si>
  <si>
    <t>คณะศึกษาศาสตร์ (ภาคปกติ หลักสูตร 4 ปี)</t>
  </si>
  <si>
    <t>-  กศ.บ. พลศึกษา</t>
  </si>
  <si>
    <t>-  วท.บ. เทคโนโลยีเครื่องสำอางและผลิตภัณฑ์เสริมอาหาร</t>
  </si>
  <si>
    <t>-  ส.ม. สาธารณสุขศาสตมหาบัณฑิต</t>
  </si>
  <si>
    <t xml:space="preserve">- กศ.ม. การบริหารการศึกษา  </t>
  </si>
  <si>
    <t>วท.ม. เทคโนโลยีชีวภาพ แผน ก. แบบ ก1</t>
  </si>
  <si>
    <t>ส.ม. สาธารณสุขศาสตรมหาบัณฑิต แผน ก. แบบ ก2</t>
  </si>
  <si>
    <t>ดศ.บ. ดุริยางคศาสตร์สากล</t>
  </si>
  <si>
    <t>บธ.บ. บริหารธุรกิจ (วิชาเอก : การตลาด)</t>
  </si>
  <si>
    <t>วท.บ.วิทยาศาสตร์การประมงและทรัพยากรทางน้ำ</t>
  </si>
  <si>
    <t>กศ.บ.ศิลปศึกษา</t>
  </si>
  <si>
    <t>รป.บ.รัฐประศาสนศาสตร์</t>
  </si>
  <si>
    <t>ศศ.บ.บรรณารักษศาสตร์และสารสนเทศศาสตร์</t>
  </si>
  <si>
    <t>วท.บ.เกษตรศาสตร์</t>
  </si>
  <si>
    <t>วท.บ.อาชีวอนามัยและความปลอดภัย</t>
  </si>
  <si>
    <t>ส.บ.สาธารณสุขชุมชน</t>
  </si>
  <si>
    <t>วศ.บ.วิศวกรรมยางและพอลิเมอร์</t>
  </si>
  <si>
    <t>วท.ม.เคมี</t>
  </si>
  <si>
    <t>วท.ม.เคมีประยุกต์</t>
  </si>
  <si>
    <t>ชั้นปีที่ 5 ขึ้นไป</t>
  </si>
  <si>
    <t>ชั้นปีที่ 6 ขึ้นไป</t>
  </si>
  <si>
    <t>ชั้นปีที่ 3 ขึ้นไป</t>
  </si>
  <si>
    <t>- กศ.ม. การสอนเคมี</t>
  </si>
  <si>
    <t>- กศ.ม. การสอนฟิสิกส์</t>
  </si>
  <si>
    <t>- บธ.บ.การค้าสมัยใหม่และนวัตกรรมบริการ</t>
  </si>
  <si>
    <t>0/100</t>
  </si>
  <si>
    <t>- กจ.บ.การจัดการสมัยใหม่-การจัดการการท่องเที่ยวและไมซ์</t>
  </si>
  <si>
    <t>- กจ.บ.การจัดการสมัยใหม่-การจัดการการประกอบการทางสังคม</t>
  </si>
  <si>
    <t>- รป.บ.การบริหารงานตำรวจและกระบวนการยุติธรรม (ภาคสมทบ จันทร์-ศุกร์)</t>
  </si>
  <si>
    <t>- รป.บ.การบริหารงานตำรวจและกระบวนการยุติธรรม (ภาคสมทบ เสาร์-อาทิตย์)</t>
  </si>
  <si>
    <t>0/40</t>
  </si>
  <si>
    <t>กศ.บ. คณิตศาสตร์</t>
  </si>
  <si>
    <t>- ปร.ด. การพัฒนาที่ยั่งยืน (ภาคภาษาอังกฤษ)</t>
  </si>
  <si>
    <t>ศศ.ม.การบริหารและพัฒนาสังคม</t>
  </si>
  <si>
    <t>ศศ.ม.ไทยคดีศึกษา</t>
  </si>
  <si>
    <t>วท.ม.ชีววิทยา</t>
  </si>
  <si>
    <t>- รป.บ. การบริหารงานตำรวจฯ BC</t>
  </si>
  <si>
    <t>- บธ.ด. การจัดการธุรกิจ</t>
  </si>
  <si>
    <t>กศ.บ.เคมี</t>
  </si>
  <si>
    <t>กศ.บ.ชีววิทยา</t>
  </si>
  <si>
    <t>กศ.บ.ฟิสิกส์</t>
  </si>
  <si>
    <t>หลักสูตรเทียบ 4 ปี  ภาคปกติและภาคสมทบ และหลักสูตร 4 ปี ภาคสมทบ</t>
  </si>
  <si>
    <t>รวมระดับปริญญาโท วิทยาเขตพัทลุง</t>
  </si>
  <si>
    <t>(ไม่เข้ารับพระราชทานปริญญาบัตร)</t>
  </si>
  <si>
    <t>คณะเศรษฐศาสตร์และบริหารธุรกิจ (ภาคปกติ หลักสูตร 4 ปี)</t>
  </si>
  <si>
    <t>จำนวนนิสิตใหม่  ประจำปีการศึกษา 2565</t>
  </si>
  <si>
    <t>จำนวนผู้สำเร็จการศึกษา ปีการศึกษา 2565</t>
  </si>
  <si>
    <t>สถิตินิสิตมหาวิทยาลัยทักษิณ  ประจำปีการศึกษา 2565  โดยภาพรวม</t>
  </si>
  <si>
    <t>สถิตินิสิตมหาวิทยาลัยทักษิณ ประจำปีการศึกษา 2565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</si>
  <si>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2565</t>
  </si>
  <si>
    <t>จำนวนนิสิตเข้าใหม่  ปีการศึกษา  2565</t>
  </si>
  <si>
    <t>จำนวนนิสิตระดับบัณฑิตศึกษา  ชั้นปีที่ 1  ปีการศึกษา 2565</t>
  </si>
  <si>
    <t>จำนวนนิสิตระดับบัณฑิตศึกษา ชั้นปีที่  1  ประจำปีการศึกษา 2565</t>
  </si>
  <si>
    <t>จำนวนผู้สำเร็จการศึกษา ปีการศึกษา 2564 ระดับปริญญาตรี</t>
  </si>
  <si>
    <t>จำนวนนิสิตระดับปริญญาตรี   ประจำปีการศึกษา  2565</t>
  </si>
  <si>
    <t>จำนวนนิสิตระดับปริญญาตรี  ประจำปีการศึกษา 2565</t>
  </si>
  <si>
    <t>จำนวนนิสิตระดับปริญญาโท (ภาคพิเศษ)  ประจำปีการศึกษา  2565</t>
  </si>
  <si>
    <t>จำนวนนิสิตระดับปริญญาโท (ภาคปกติ)  ประจำปีการศึกษา  2565</t>
  </si>
  <si>
    <t>จำนวนนิสิตระดับปริญญาเอก (ภาคปกติ)  ประจำปีการศึกษา  2565</t>
  </si>
  <si>
    <t>จำนวนนิสิตระดับปริญญาเอก (ภาคพิเศษ) ประจำปีการศึกษา  2565</t>
  </si>
  <si>
    <t>จำนวนนิสิตระดับปริญญาตรี ประจำปีการศึกษา 2565</t>
  </si>
  <si>
    <t>จำนวนนิสิตระดับปริญญาโท  (ภาคปกติ)  ประจำปีการศึกษา 2565</t>
  </si>
  <si>
    <t>จำนวนนิสิตระดับปริญญาโท  (ภาคพิเศษ)  ประจำปีการศึกษา 2565</t>
  </si>
  <si>
    <t>จำนวนนิสิตระดับปริญญาเอก  (ภาคปกติ)  ประจำปีการศึกษา 2565</t>
  </si>
  <si>
    <t>สถิติจำนวนนิสิตมหาวิทยาลัยทักษิณ  ประจำปีการศึกษา 2565 โดยภาพรวม</t>
  </si>
  <si>
    <t>สถิติจำนวนนิสิตมหาวิทยาลัยทักษิณ  ประจำปีการศึกษา 2565</t>
  </si>
  <si>
    <t>รป.บ.การจัดการ (การบริหารทรัพยากรมนุษย์)</t>
  </si>
  <si>
    <t>ภาคเรียนที่ 1/64</t>
  </si>
  <si>
    <t>ภาคเรียนที่ 2/64</t>
  </si>
  <si>
    <t>ภาคเรียนฤดูร้อน/64</t>
  </si>
  <si>
    <t>จำนวนผู้สำเร็จการศึกษา ปีการศึกษา 2564 ระดับบัณฑิตศึกษา</t>
  </si>
  <si>
    <t>กศ.ม.การวิจัยและประเมิน</t>
  </si>
  <si>
    <t>รป.ม.การบริหารงานตำรวจและกระบวนการยุติธรรม</t>
  </si>
  <si>
    <t>ศศ.บ.การบริหารและพัฒนาชุมชน</t>
  </si>
  <si>
    <t>กศ.ด.การบริหารการศึกษา</t>
  </si>
  <si>
    <t>จำนวนผู้สำเร็จการศึกษา หลักสูตรอนุปริญญานิติศาสตร์</t>
  </si>
  <si>
    <t>อนุปริญญานิติศาสตร์*</t>
  </si>
  <si>
    <t>อนุปริญญานิติศาสตร์ วิทยาเขตสงขลา</t>
  </si>
  <si>
    <t>อนุปริญญานิติศาสตร์ วิทยาเขตพัทลุง</t>
  </si>
  <si>
    <t>- รป.บ. รัฐประศาสนศาสตร์ : การจัดการภาครัฐและกิจการระหว่างประเทศ</t>
  </si>
  <si>
    <t>- รป.บ. รัฐประศาสนศาสตร์ : การปกครองท้องถิ่น</t>
  </si>
  <si>
    <t/>
  </si>
  <si>
    <t>- ศศ.บ. สารสนเทศศาสตร์และบรรณารักษศาสตร์</t>
  </si>
  <si>
    <t>- กศ.บ.การศึกษา : การศึกษาปฐมวัย</t>
  </si>
  <si>
    <t>- กศ.บ.การศึกษา : จิตวิทยาการศึกษาและการแนะแนว</t>
  </si>
  <si>
    <t>- กศ.บ.การศึกษา : เทคโนโลยีและสื่อสารการศึกษา</t>
  </si>
  <si>
    <t>- ศศ.บ.ภาษาอังกฤษ และศศ.บ.ภาษาจีน (หลักสูตร 2 ปริญญา)</t>
  </si>
  <si>
    <t>0/80</t>
  </si>
  <si>
    <t>60/120</t>
  </si>
  <si>
    <t>60/540</t>
  </si>
  <si>
    <t>- ป.บัณฑิต วิชาชีพครู (พิเศษ)</t>
  </si>
  <si>
    <t>- กศ.ม. พลศึกษาและการจัดการกีฬา</t>
  </si>
  <si>
    <t>- กศ.ม. จิตวิทยา</t>
  </si>
  <si>
    <t xml:space="preserve">คณะศิลปกรรมศาสตร์ </t>
  </si>
  <si>
    <t>- ดศ.ม. ดนตรีสร้างสรรค์</t>
  </si>
  <si>
    <t>- ป.บัณฑิต วิชาชีพครู</t>
  </si>
  <si>
    <t>จำนวนนิสิตระดับประกาศนียบัตรบัณฑิต (ภาคพิเศษ)  ประจำปีการศึกษา  2565</t>
  </si>
  <si>
    <t>วท.บ. เทคโนโลยีและนวัตกรรมการผลิตพืช</t>
  </si>
  <si>
    <t>วท.บ. วิทยาศาสตร์การกีฬาและการออกกำลังกาย</t>
  </si>
  <si>
    <t xml:space="preserve">ปร.ด. วิศวกรรมพลังงาน ภาคปกติ แบบ 2.1 </t>
  </si>
  <si>
    <t>- กศ.บ.การศึกษา : การประถมศึกษา  (แผนสำหรับคนทั่วไป)</t>
  </si>
  <si>
    <t>- กศ.บ.การศึกษา : การประถมศึกษา (แผนสำหรับครู ตชด.)</t>
  </si>
  <si>
    <t>- กศ.บ. การศึกษา : การประถมศึกษา (แผนทั่วไป)</t>
  </si>
  <si>
    <t>- กศ.บ. การศึกษา : การประถมศึกษา (แผน ครู ตชด)</t>
  </si>
  <si>
    <t>- กศ.บ. การศึกษา : จิตวิทยาการศึกษาและการแนะแนว</t>
  </si>
  <si>
    <t>- กศ.บ. การศึกษา : การศึกษาปฐมวัย</t>
  </si>
  <si>
    <t>- กศ.บ. การศึกษา : เทคโนโลยีและสื่อสารการศึกษา</t>
  </si>
  <si>
    <t>- บธ.บ. การค้าสมัยใหม่และนวัตกรรมบริการ</t>
  </si>
  <si>
    <t>- กศ.ม. พลศึกษาฯ</t>
  </si>
  <si>
    <t>- กศ.ม. จิตวิทยาฯ</t>
  </si>
  <si>
    <t xml:space="preserve">- ดศ.ม. ดนตรีสร้างสรรค์ </t>
  </si>
  <si>
    <t xml:space="preserve">- กศ.ม. จิตวิทยา </t>
  </si>
  <si>
    <t>น.ม. นิติศาสตร์</t>
  </si>
  <si>
    <t>พย.บ. พยาบาลศาสตร์</t>
  </si>
  <si>
    <t>คณะศึกษาศาสตร์ (ต่อ)</t>
  </si>
  <si>
    <t>-  วท.บ. วิทยาศาสตร์การประมงและทรัพยากรทางน้ำ</t>
  </si>
  <si>
    <t>-  วท.บ. เทคโนโลยีและนวัตกรรมการผลิตพืช</t>
  </si>
  <si>
    <t>-  กศ.บ. คณิตศาสตร์</t>
  </si>
  <si>
    <t>-  วท.บ. วิทยาศาสตร์การกีฬาและการออกกำลังกาย</t>
  </si>
  <si>
    <t>ชั้นปีที่ 3 - 5</t>
  </si>
  <si>
    <t>-  สม. สาธารณสุขศาสตรมหาบัณฑิต</t>
  </si>
  <si>
    <t>ป.บัณฑิต</t>
  </si>
  <si>
    <t>วท.บ.สถิติประยุกต์</t>
  </si>
  <si>
    <t>วท.บ.พืชศาสตร์</t>
  </si>
  <si>
    <t>วศ.บ.วิศวกรรมเมคคาทรอนิกส์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</si>
</sst>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9">
    <font>
      <sz val="16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b/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TH SarabunPSK"/>
      <family val="2"/>
    </font>
    <font>
      <b/>
      <sz val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u val="single"/>
      <sz val="12"/>
      <name val="TH SarabunPSK"/>
      <family val="2"/>
    </font>
    <font>
      <sz val="18"/>
      <name val="TH SarabunPSK"/>
      <family val="2"/>
    </font>
    <font>
      <sz val="11"/>
      <name val="TH SarabunPSK"/>
      <family val="2"/>
    </font>
    <font>
      <sz val="14"/>
      <name val="CordiaUPC"/>
      <family val="2"/>
    </font>
    <font>
      <sz val="10"/>
      <name val="TH SarabunPSK"/>
      <family val="2"/>
    </font>
    <font>
      <b/>
      <sz val="14"/>
      <color indexed="8"/>
      <name val="TH SarabunPSK"/>
      <family val="2"/>
    </font>
    <font>
      <sz val="16"/>
      <color indexed="9"/>
      <name val="Cordia New"/>
      <family val="2"/>
    </font>
    <font>
      <b/>
      <i/>
      <sz val="12"/>
      <name val="TH SarabunPSK"/>
      <family val="2"/>
    </font>
    <font>
      <i/>
      <sz val="12"/>
      <name val="TH SarabunPSK"/>
      <family val="2"/>
    </font>
    <font>
      <sz val="11"/>
      <name val="Cordia New"/>
      <family val="2"/>
    </font>
    <font>
      <sz val="12"/>
      <color indexed="8"/>
      <name val="TH SarabunPSK"/>
      <family val="2"/>
    </font>
    <font>
      <sz val="12"/>
      <name val="Cordia New"/>
      <family val="2"/>
    </font>
    <font>
      <b/>
      <sz val="12"/>
      <color indexed="10"/>
      <name val="TH SarabunPSK"/>
      <family val="2"/>
    </font>
    <font>
      <b/>
      <sz val="12"/>
      <color indexed="10"/>
      <name val="Cordia New"/>
      <family val="2"/>
    </font>
    <font>
      <sz val="12"/>
      <color indexed="63"/>
      <name val="TH SarabunPSK"/>
      <family val="2"/>
    </font>
    <font>
      <b/>
      <sz val="12"/>
      <color indexed="63"/>
      <name val="TH SarabunPSK"/>
      <family val="2"/>
    </font>
    <font>
      <sz val="12"/>
      <color indexed="63"/>
      <name val="Cordia New"/>
      <family val="2"/>
    </font>
    <font>
      <sz val="14"/>
      <name val="Cordia New"/>
      <family val="2"/>
    </font>
    <font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48"/>
      <color indexed="63"/>
      <name val="2005_iannnnnJPG"/>
      <family val="0"/>
    </font>
    <font>
      <b/>
      <sz val="54"/>
      <color indexed="12"/>
      <name val="LilyUPC"/>
      <family val="2"/>
    </font>
    <font>
      <b/>
      <sz val="35"/>
      <color indexed="23"/>
      <name val="2005_iannnnnJPG"/>
      <family val="0"/>
    </font>
    <font>
      <b/>
      <sz val="2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color theme="0"/>
      <name val="Cordia New"/>
      <family val="2"/>
    </font>
    <font>
      <sz val="12"/>
      <color theme="1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FF0000"/>
      <name val="Cordia New"/>
      <family val="2"/>
    </font>
    <font>
      <sz val="12"/>
      <color rgb="FF333333"/>
      <name val="TH SarabunPSK"/>
      <family val="2"/>
    </font>
    <font>
      <b/>
      <sz val="12"/>
      <color rgb="FF333333"/>
      <name val="TH SarabunPSK"/>
      <family val="2"/>
    </font>
    <font>
      <sz val="12"/>
      <color rgb="FF333333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double"/>
      <top/>
      <bottom/>
    </border>
    <border>
      <left style="hair"/>
      <right style="thin"/>
      <top/>
      <bottom/>
    </border>
    <border>
      <left style="medium"/>
      <right style="medium"/>
      <top/>
      <bottom/>
    </border>
    <border>
      <left/>
      <right style="hair"/>
      <top/>
      <bottom style="hair"/>
    </border>
    <border>
      <left style="thin"/>
      <right style="double"/>
      <top/>
      <bottom style="hair"/>
    </border>
    <border>
      <left style="hair"/>
      <right style="thin"/>
      <top/>
      <bottom style="hair"/>
    </border>
    <border>
      <left style="medium"/>
      <right style="medium"/>
      <top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/>
    </border>
    <border>
      <left style="thin"/>
      <right style="double"/>
      <top style="hair"/>
      <bottom/>
    </border>
    <border>
      <left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 style="medium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ouble"/>
      <bottom style="double"/>
    </border>
    <border>
      <left/>
      <right style="thin"/>
      <top style="thin"/>
      <bottom style="medium"/>
    </border>
    <border>
      <left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double"/>
      <right style="hair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medium"/>
      <right style="medium"/>
      <top style="hair"/>
      <bottom/>
    </border>
    <border>
      <left/>
      <right/>
      <top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thin"/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/>
      <top style="hair"/>
      <bottom style="hair"/>
    </border>
    <border>
      <left style="thin"/>
      <right/>
      <top style="thin"/>
      <bottom style="double"/>
    </border>
    <border>
      <left/>
      <right style="hair"/>
      <top style="thin"/>
      <bottom style="double"/>
    </border>
    <border>
      <left style="thin"/>
      <right/>
      <top style="double"/>
      <bottom/>
    </border>
    <border>
      <left style="hair"/>
      <right style="hair"/>
      <top style="hair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hair"/>
      <top/>
      <bottom style="double"/>
    </border>
    <border>
      <left style="thin"/>
      <right style="thin"/>
      <top/>
      <bottom style="dashed"/>
    </border>
    <border>
      <left style="thin"/>
      <right style="medium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thin"/>
      <top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medium"/>
      <top style="dashed"/>
      <bottom/>
    </border>
    <border>
      <left/>
      <right style="thin"/>
      <top style="dashed"/>
      <bottom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/>
      <right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medium"/>
      <right style="hair"/>
      <top/>
      <bottom style="hair"/>
    </border>
    <border>
      <left style="medium"/>
      <right style="hair"/>
      <top/>
      <bottom/>
    </border>
    <border>
      <left style="thin"/>
      <right style="thin"/>
      <top/>
      <bottom style="hair"/>
    </border>
    <border>
      <left style="thin"/>
      <right style="medium"/>
      <top style="hair"/>
      <bottom/>
    </border>
    <border>
      <left style="hair"/>
      <right style="thin"/>
      <top style="hair"/>
      <bottom/>
    </border>
    <border>
      <left style="double"/>
      <right style="hair"/>
      <top/>
      <bottom style="hair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hair"/>
      <right style="thin"/>
      <top style="thin"/>
      <bottom/>
    </border>
    <border>
      <left/>
      <right style="hair"/>
      <top style="hair"/>
      <bottom style="thin"/>
    </border>
    <border>
      <left/>
      <right/>
      <top style="hair"/>
      <bottom style="thin"/>
    </border>
    <border>
      <left style="hair"/>
      <right/>
      <top style="thin"/>
      <bottom style="thin"/>
    </border>
    <border>
      <left style="thin"/>
      <right/>
      <top style="hair"/>
      <bottom style="thin"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 style="hair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ck"/>
    </border>
    <border>
      <left/>
      <right/>
      <top style="thin"/>
      <bottom style="thick"/>
    </border>
    <border>
      <left style="thin"/>
      <right style="thin"/>
      <top style="dashed"/>
      <bottom style="thin"/>
    </border>
    <border>
      <left style="double"/>
      <right style="thin"/>
      <top style="medium"/>
      <bottom/>
    </border>
    <border>
      <left style="medium"/>
      <right/>
      <top/>
      <bottom style="medium"/>
    </border>
    <border>
      <left style="hair"/>
      <right style="hair"/>
      <top style="thin"/>
      <bottom style="medium"/>
    </border>
    <border>
      <left/>
      <right style="double"/>
      <top style="thin"/>
      <bottom style="medium"/>
    </border>
    <border>
      <left style="double"/>
      <right style="thin"/>
      <top/>
      <bottom style="medium"/>
    </border>
    <border>
      <left style="medium"/>
      <right/>
      <top/>
      <bottom/>
    </border>
    <border>
      <left/>
      <right style="double"/>
      <top/>
      <bottom/>
    </border>
    <border>
      <left style="double"/>
      <right style="thin"/>
      <top/>
      <bottom/>
    </border>
    <border>
      <left style="hair"/>
      <right style="double"/>
      <top/>
      <bottom/>
    </border>
    <border>
      <left style="hair"/>
      <right style="double"/>
      <top/>
      <bottom style="hair"/>
    </border>
    <border>
      <left style="double"/>
      <right style="thin"/>
      <top/>
      <bottom style="hair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/>
    </border>
    <border>
      <left style="thin"/>
      <right style="thin"/>
      <top style="hair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double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 style="hair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hair"/>
      <top style="double"/>
      <bottom/>
    </border>
    <border>
      <left style="hair"/>
      <right/>
      <top style="hair"/>
      <bottom style="hair"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thin"/>
      <right style="double"/>
      <top style="hair"/>
      <bottom style="thin"/>
    </border>
    <border>
      <left style="thin"/>
      <right style="double"/>
      <top/>
      <bottom style="double"/>
    </border>
    <border>
      <left style="hair"/>
      <right style="hair"/>
      <top style="hair"/>
      <bottom/>
    </border>
    <border>
      <left style="double"/>
      <right style="thin"/>
      <top style="hair"/>
      <bottom/>
    </border>
    <border>
      <left style="double"/>
      <right style="thin"/>
      <top/>
      <bottom style="thin"/>
    </border>
    <border>
      <left style="hair"/>
      <right style="hair"/>
      <top/>
      <bottom style="double"/>
    </border>
    <border>
      <left style="double"/>
      <right style="thin"/>
      <top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thin"/>
      <bottom/>
    </border>
    <border>
      <left/>
      <right style="thin"/>
      <top style="double"/>
      <bottom/>
    </border>
    <border>
      <left/>
      <right style="hair"/>
      <top style="double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/>
      <right style="hair"/>
      <top style="double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thin"/>
      <right style="medium"/>
      <top style="thin"/>
      <bottom style="double"/>
    </border>
    <border>
      <left style="medium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medium"/>
      <top style="double"/>
      <bottom style="medium"/>
    </border>
    <border>
      <left style="double"/>
      <right style="hair"/>
      <top style="hair"/>
      <bottom style="hair"/>
    </border>
    <border>
      <left style="thin"/>
      <right style="hair"/>
      <top/>
      <bottom style="double"/>
    </border>
    <border>
      <left style="double"/>
      <right/>
      <top style="thin"/>
      <bottom style="thin"/>
    </border>
    <border>
      <left style="double"/>
      <right style="hair"/>
      <top/>
      <bottom/>
    </border>
    <border>
      <left style="double"/>
      <right style="hair"/>
      <top style="thin"/>
      <bottom style="double"/>
    </border>
    <border>
      <left style="double"/>
      <right style="hair"/>
      <top style="double"/>
      <bottom/>
    </border>
    <border>
      <left style="double"/>
      <right style="hair"/>
      <top style="hair"/>
      <bottom/>
    </border>
    <border>
      <left style="double"/>
      <right style="hair"/>
      <top style="hair"/>
      <bottom style="thin"/>
    </border>
    <border>
      <left style="double"/>
      <right style="hair"/>
      <top/>
      <bottom style="double"/>
    </border>
    <border>
      <left style="double"/>
      <right/>
      <top style="double"/>
      <bottom style="double"/>
    </border>
    <border>
      <left style="hair"/>
      <right/>
      <top style="hair"/>
      <bottom style="thin"/>
    </border>
    <border>
      <left style="double"/>
      <right style="thin"/>
      <top style="hair"/>
      <bottom style="thin"/>
    </border>
    <border>
      <left style="medium"/>
      <right style="hair"/>
      <top style="hair"/>
      <bottom style="hair"/>
    </border>
    <border>
      <left style="hair"/>
      <right/>
      <top style="double"/>
      <bottom/>
    </border>
    <border>
      <left style="medium"/>
      <right style="hair"/>
      <top style="hair"/>
      <bottom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double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</cellStyleXfs>
  <cellXfs count="7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6" fillId="0" borderId="2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1" fontId="3" fillId="0" borderId="34" xfId="0" applyNumberFormat="1" applyFont="1" applyBorder="1" applyAlignment="1">
      <alignment horizontal="center" vertical="center"/>
    </xf>
    <xf numFmtId="41" fontId="6" fillId="0" borderId="3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1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1" fontId="8" fillId="0" borderId="11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/>
    </xf>
    <xf numFmtId="41" fontId="9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1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35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3" fillId="0" borderId="11" xfId="0" applyNumberFormat="1" applyFont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41" fontId="3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1" fontId="3" fillId="0" borderId="41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1" fontId="3" fillId="0" borderId="35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3" fillId="0" borderId="28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left" vertical="center"/>
    </xf>
    <xf numFmtId="49" fontId="6" fillId="0" borderId="53" xfId="0" applyNumberFormat="1" applyFont="1" applyBorder="1" applyAlignment="1">
      <alignment vertical="center"/>
    </xf>
    <xf numFmtId="49" fontId="3" fillId="0" borderId="54" xfId="0" applyNumberFormat="1" applyFont="1" applyBorder="1" applyAlignment="1">
      <alignment vertical="center"/>
    </xf>
    <xf numFmtId="49" fontId="3" fillId="0" borderId="55" xfId="0" applyNumberFormat="1" applyFont="1" applyBorder="1" applyAlignment="1">
      <alignment vertical="center"/>
    </xf>
    <xf numFmtId="49" fontId="6" fillId="0" borderId="56" xfId="0" applyNumberFormat="1" applyFont="1" applyBorder="1" applyAlignment="1">
      <alignment vertical="center"/>
    </xf>
    <xf numFmtId="49" fontId="6" fillId="33" borderId="57" xfId="0" applyNumberFormat="1" applyFont="1" applyFill="1" applyBorder="1" applyAlignment="1">
      <alignment horizontal="center" vertical="center"/>
    </xf>
    <xf numFmtId="41" fontId="6" fillId="33" borderId="48" xfId="0" applyNumberFormat="1" applyFont="1" applyFill="1" applyBorder="1" applyAlignment="1">
      <alignment horizontal="center" vertical="center"/>
    </xf>
    <xf numFmtId="41" fontId="6" fillId="33" borderId="58" xfId="0" applyNumberFormat="1" applyFont="1" applyFill="1" applyBorder="1" applyAlignment="1">
      <alignment horizontal="center" vertical="center"/>
    </xf>
    <xf numFmtId="41" fontId="6" fillId="33" borderId="50" xfId="0" applyNumberFormat="1" applyFont="1" applyFill="1" applyBorder="1" applyAlignment="1">
      <alignment horizontal="center" vertical="center"/>
    </xf>
    <xf numFmtId="41" fontId="6" fillId="33" borderId="59" xfId="0" applyNumberFormat="1" applyFont="1" applyFill="1" applyBorder="1" applyAlignment="1">
      <alignment horizontal="center" vertical="center"/>
    </xf>
    <xf numFmtId="41" fontId="6" fillId="33" borderId="60" xfId="0" applyNumberFormat="1" applyFont="1" applyFill="1" applyBorder="1" applyAlignment="1">
      <alignment horizontal="center" vertical="center"/>
    </xf>
    <xf numFmtId="41" fontId="6" fillId="33" borderId="61" xfId="0" applyNumberFormat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49" fontId="3" fillId="0" borderId="53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3" fillId="0" borderId="63" xfId="0" applyNumberFormat="1" applyFont="1" applyBorder="1" applyAlignment="1">
      <alignment horizontal="center" vertical="center"/>
    </xf>
    <xf numFmtId="41" fontId="3" fillId="0" borderId="64" xfId="0" applyNumberFormat="1" applyFont="1" applyBorder="1" applyAlignment="1">
      <alignment horizontal="center" vertical="center"/>
    </xf>
    <xf numFmtId="41" fontId="3" fillId="0" borderId="65" xfId="0" applyNumberFormat="1" applyFont="1" applyBorder="1" applyAlignment="1">
      <alignment horizontal="center" vertical="center"/>
    </xf>
    <xf numFmtId="41" fontId="6" fillId="0" borderId="66" xfId="0" applyNumberFormat="1" applyFont="1" applyBorder="1" applyAlignment="1">
      <alignment horizontal="center" vertical="center"/>
    </xf>
    <xf numFmtId="41" fontId="3" fillId="0" borderId="67" xfId="0" applyNumberFormat="1" applyFont="1" applyBorder="1" applyAlignment="1">
      <alignment horizontal="center" vertical="center"/>
    </xf>
    <xf numFmtId="41" fontId="3" fillId="0" borderId="68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69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70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41" fontId="8" fillId="0" borderId="71" xfId="0" applyNumberFormat="1" applyFont="1" applyBorder="1" applyAlignment="1">
      <alignment horizontal="center" vertical="center"/>
    </xf>
    <xf numFmtId="41" fontId="8" fillId="0" borderId="72" xfId="0" applyNumberFormat="1" applyFont="1" applyBorder="1" applyAlignment="1">
      <alignment horizontal="center" vertical="center"/>
    </xf>
    <xf numFmtId="41" fontId="9" fillId="0" borderId="73" xfId="0" applyNumberFormat="1" applyFont="1" applyBorder="1" applyAlignment="1">
      <alignment horizontal="center" vertical="center"/>
    </xf>
    <xf numFmtId="41" fontId="9" fillId="0" borderId="74" xfId="0" applyNumberFormat="1" applyFont="1" applyBorder="1" applyAlignment="1">
      <alignment horizontal="center" vertical="center"/>
    </xf>
    <xf numFmtId="41" fontId="9" fillId="0" borderId="7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8" fillId="0" borderId="42" xfId="0" applyNumberFormat="1" applyFont="1" applyBorder="1" applyAlignment="1">
      <alignment horizontal="left" vertical="center"/>
    </xf>
    <xf numFmtId="49" fontId="8" fillId="0" borderId="76" xfId="0" applyNumberFormat="1" applyFont="1" applyBorder="1" applyAlignment="1">
      <alignment horizontal="left" vertical="center"/>
    </xf>
    <xf numFmtId="49" fontId="8" fillId="0" borderId="66" xfId="0" applyNumberFormat="1" applyFont="1" applyBorder="1" applyAlignment="1">
      <alignment horizontal="left" vertical="center"/>
    </xf>
    <xf numFmtId="49" fontId="9" fillId="0" borderId="77" xfId="0" applyNumberFormat="1" applyFont="1" applyBorder="1" applyAlignment="1">
      <alignment horizontal="center" vertical="center"/>
    </xf>
    <xf numFmtId="41" fontId="9" fillId="0" borderId="78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/>
    </xf>
    <xf numFmtId="49" fontId="9" fillId="0" borderId="79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1" fontId="8" fillId="0" borderId="80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left" vertical="center"/>
    </xf>
    <xf numFmtId="0" fontId="9" fillId="34" borderId="81" xfId="0" applyFont="1" applyFill="1" applyBorder="1" applyAlignment="1">
      <alignment horizontal="center" vertical="center"/>
    </xf>
    <xf numFmtId="41" fontId="9" fillId="34" borderId="39" xfId="0" applyNumberFormat="1" applyFont="1" applyFill="1" applyBorder="1" applyAlignment="1">
      <alignment horizontal="center" vertical="center"/>
    </xf>
    <xf numFmtId="49" fontId="9" fillId="0" borderId="82" xfId="0" applyNumberFormat="1" applyFont="1" applyBorder="1" applyAlignment="1">
      <alignment horizontal="center" vertical="center"/>
    </xf>
    <xf numFmtId="41" fontId="9" fillId="0" borderId="83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1" fontId="9" fillId="0" borderId="11" xfId="0" applyNumberFormat="1" applyFont="1" applyBorder="1" applyAlignment="1">
      <alignment horizontal="right" vertical="center"/>
    </xf>
    <xf numFmtId="41" fontId="9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1" fontId="9" fillId="0" borderId="30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84" xfId="0" applyNumberFormat="1" applyFont="1" applyFill="1" applyBorder="1" applyAlignment="1">
      <alignment horizontal="center" vertical="center"/>
    </xf>
    <xf numFmtId="41" fontId="9" fillId="0" borderId="84" xfId="0" applyNumberFormat="1" applyFont="1" applyFill="1" applyBorder="1" applyAlignment="1">
      <alignment horizontal="center" vertical="center"/>
    </xf>
    <xf numFmtId="41" fontId="9" fillId="0" borderId="37" xfId="0" applyNumberFormat="1" applyFont="1" applyFill="1" applyBorder="1" applyAlignment="1">
      <alignment horizontal="center" vertical="center"/>
    </xf>
    <xf numFmtId="41" fontId="9" fillId="0" borderId="85" xfId="0" applyNumberFormat="1" applyFont="1" applyFill="1" applyBorder="1" applyAlignment="1">
      <alignment horizontal="center" vertical="center"/>
    </xf>
    <xf numFmtId="41" fontId="9" fillId="0" borderId="86" xfId="0" applyNumberFormat="1" applyFont="1" applyFill="1" applyBorder="1" applyAlignment="1">
      <alignment horizontal="center" vertical="center"/>
    </xf>
    <xf numFmtId="41" fontId="9" fillId="0" borderId="87" xfId="0" applyNumberFormat="1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center" vertical="center"/>
    </xf>
    <xf numFmtId="41" fontId="8" fillId="0" borderId="46" xfId="0" applyNumberFormat="1" applyFont="1" applyBorder="1" applyAlignment="1">
      <alignment horizontal="center" vertical="center"/>
    </xf>
    <xf numFmtId="41" fontId="8" fillId="0" borderId="46" xfId="0" applyNumberFormat="1" applyFont="1" applyFill="1" applyBorder="1" applyAlignment="1">
      <alignment horizontal="center" vertical="center"/>
    </xf>
    <xf numFmtId="41" fontId="8" fillId="0" borderId="88" xfId="0" applyNumberFormat="1" applyFont="1" applyFill="1" applyBorder="1" applyAlignment="1">
      <alignment horizontal="center" vertical="center"/>
    </xf>
    <xf numFmtId="41" fontId="9" fillId="0" borderId="47" xfId="0" applyNumberFormat="1" applyFont="1" applyBorder="1" applyAlignment="1">
      <alignment horizontal="center" vertical="center"/>
    </xf>
    <xf numFmtId="41" fontId="9" fillId="0" borderId="47" xfId="0" applyNumberFormat="1" applyFont="1" applyFill="1" applyBorder="1" applyAlignment="1">
      <alignment horizontal="center" vertical="center"/>
    </xf>
    <xf numFmtId="41" fontId="9" fillId="0" borderId="89" xfId="0" applyNumberFormat="1" applyFont="1" applyFill="1" applyBorder="1" applyAlignment="1">
      <alignment horizontal="center" vertical="center"/>
    </xf>
    <xf numFmtId="41" fontId="9" fillId="0" borderId="9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9" fillId="0" borderId="38" xfId="0" applyNumberFormat="1" applyFont="1" applyFill="1" applyBorder="1" applyAlignment="1">
      <alignment horizontal="center" vertical="center"/>
    </xf>
    <xf numFmtId="41" fontId="9" fillId="0" borderId="91" xfId="0" applyNumberFormat="1" applyFont="1" applyFill="1" applyBorder="1" applyAlignment="1">
      <alignment horizontal="center" vertical="center"/>
    </xf>
    <xf numFmtId="41" fontId="9" fillId="0" borderId="92" xfId="0" applyNumberFormat="1" applyFont="1" applyFill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41" fontId="9" fillId="0" borderId="93" xfId="0" applyNumberFormat="1" applyFont="1" applyFill="1" applyBorder="1" applyAlignment="1">
      <alignment horizontal="center" vertical="center"/>
    </xf>
    <xf numFmtId="41" fontId="9" fillId="0" borderId="94" xfId="0" applyNumberFormat="1" applyFont="1" applyFill="1" applyBorder="1" applyAlignment="1">
      <alignment horizontal="center" vertical="center"/>
    </xf>
    <xf numFmtId="41" fontId="9" fillId="34" borderId="93" xfId="0" applyNumberFormat="1" applyFont="1" applyFill="1" applyBorder="1" applyAlignment="1">
      <alignment horizontal="center" vertical="center"/>
    </xf>
    <xf numFmtId="41" fontId="8" fillId="0" borderId="95" xfId="0" applyNumberFormat="1" applyFont="1" applyFill="1" applyBorder="1" applyAlignment="1">
      <alignment horizontal="center" vertical="center"/>
    </xf>
    <xf numFmtId="41" fontId="9" fillId="0" borderId="25" xfId="0" applyNumberFormat="1" applyFont="1" applyFill="1" applyBorder="1" applyAlignment="1">
      <alignment horizontal="center" vertical="center"/>
    </xf>
    <xf numFmtId="41" fontId="8" fillId="0" borderId="96" xfId="0" applyNumberFormat="1" applyFont="1" applyFill="1" applyBorder="1" applyAlignment="1">
      <alignment horizontal="center" vertical="center"/>
    </xf>
    <xf numFmtId="41" fontId="9" fillId="0" borderId="97" xfId="0" applyNumberFormat="1" applyFont="1" applyFill="1" applyBorder="1" applyAlignment="1">
      <alignment horizontal="center" vertical="center"/>
    </xf>
    <xf numFmtId="41" fontId="9" fillId="34" borderId="98" xfId="0" applyNumberFormat="1" applyFont="1" applyFill="1" applyBorder="1" applyAlignment="1">
      <alignment horizontal="center" vertical="center"/>
    </xf>
    <xf numFmtId="41" fontId="9" fillId="0" borderId="99" xfId="0" applyNumberFormat="1" applyFont="1" applyBorder="1" applyAlignment="1">
      <alignment horizontal="center" vertical="center"/>
    </xf>
    <xf numFmtId="41" fontId="9" fillId="0" borderId="100" xfId="0" applyNumberFormat="1" applyFont="1" applyBorder="1" applyAlignment="1">
      <alignment horizontal="center" vertical="center"/>
    </xf>
    <xf numFmtId="41" fontId="9" fillId="0" borderId="101" xfId="0" applyNumberFormat="1" applyFont="1" applyBorder="1" applyAlignment="1">
      <alignment horizontal="center" vertical="center"/>
    </xf>
    <xf numFmtId="41" fontId="9" fillId="34" borderId="100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49" fontId="78" fillId="0" borderId="0" xfId="0" applyNumberFormat="1" applyFont="1" applyAlignment="1">
      <alignment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41" fontId="80" fillId="0" borderId="11" xfId="0" applyNumberFormat="1" applyFont="1" applyBorder="1" applyAlignment="1">
      <alignment horizontal="right" vertical="center"/>
    </xf>
    <xf numFmtId="41" fontId="79" fillId="0" borderId="11" xfId="0" applyNumberFormat="1" applyFont="1" applyBorder="1" applyAlignment="1">
      <alignment horizontal="right" vertical="center"/>
    </xf>
    <xf numFmtId="49" fontId="79" fillId="0" borderId="11" xfId="0" applyNumberFormat="1" applyFont="1" applyBorder="1" applyAlignment="1">
      <alignment vertical="center"/>
    </xf>
    <xf numFmtId="41" fontId="80" fillId="0" borderId="11" xfId="0" applyNumberFormat="1" applyFont="1" applyBorder="1" applyAlignment="1">
      <alignment horizontal="center" vertical="center"/>
    </xf>
    <xf numFmtId="41" fontId="79" fillId="0" borderId="11" xfId="0" applyNumberFormat="1" applyFont="1" applyBorder="1" applyAlignment="1">
      <alignment horizontal="center" vertical="center"/>
    </xf>
    <xf numFmtId="49" fontId="79" fillId="0" borderId="36" xfId="0" applyNumberFormat="1" applyFont="1" applyBorder="1" applyAlignment="1">
      <alignment vertical="center"/>
    </xf>
    <xf numFmtId="49" fontId="79" fillId="0" borderId="28" xfId="0" applyNumberFormat="1" applyFont="1" applyBorder="1" applyAlignment="1">
      <alignment horizontal="right" vertical="center"/>
    </xf>
    <xf numFmtId="41" fontId="81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center" vertical="center"/>
    </xf>
    <xf numFmtId="41" fontId="3" fillId="0" borderId="0" xfId="0" applyNumberFormat="1" applyFont="1" applyAlignment="1">
      <alignment/>
    </xf>
    <xf numFmtId="0" fontId="23" fillId="0" borderId="102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23" fillId="0" borderId="36" xfId="61" applyFont="1" applyBorder="1" applyAlignment="1">
      <alignment vertical="center"/>
      <protection/>
    </xf>
    <xf numFmtId="49" fontId="6" fillId="35" borderId="57" xfId="0" applyNumberFormat="1" applyFont="1" applyFill="1" applyBorder="1" applyAlignment="1">
      <alignment horizontal="center" vertical="center"/>
    </xf>
    <xf numFmtId="49" fontId="6" fillId="35" borderId="48" xfId="0" applyNumberFormat="1" applyFont="1" applyFill="1" applyBorder="1" applyAlignment="1">
      <alignment horizontal="center" vertical="center"/>
    </xf>
    <xf numFmtId="41" fontId="6" fillId="35" borderId="60" xfId="0" applyNumberFormat="1" applyFont="1" applyFill="1" applyBorder="1" applyAlignment="1">
      <alignment horizontal="center" vertical="center"/>
    </xf>
    <xf numFmtId="41" fontId="6" fillId="35" borderId="49" xfId="0" applyNumberFormat="1" applyFont="1" applyFill="1" applyBorder="1" applyAlignment="1">
      <alignment horizontal="center" vertical="center"/>
    </xf>
    <xf numFmtId="41" fontId="6" fillId="35" borderId="50" xfId="0" applyNumberFormat="1" applyFont="1" applyFill="1" applyBorder="1" applyAlignment="1">
      <alignment horizontal="center" vertical="center"/>
    </xf>
    <xf numFmtId="41" fontId="6" fillId="35" borderId="58" xfId="0" applyNumberFormat="1" applyFont="1" applyFill="1" applyBorder="1" applyAlignment="1">
      <alignment horizontal="center" vertical="center"/>
    </xf>
    <xf numFmtId="41" fontId="6" fillId="35" borderId="44" xfId="0" applyNumberFormat="1" applyFont="1" applyFill="1" applyBorder="1" applyAlignment="1">
      <alignment horizontal="center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10" fontId="82" fillId="0" borderId="0" xfId="0" applyNumberFormat="1" applyFont="1" applyAlignment="1">
      <alignment/>
    </xf>
    <xf numFmtId="0" fontId="82" fillId="0" borderId="0" xfId="0" applyFont="1" applyAlignment="1">
      <alignment/>
    </xf>
    <xf numFmtId="41" fontId="6" fillId="35" borderId="52" xfId="0" applyNumberFormat="1" applyFont="1" applyFill="1" applyBorder="1" applyAlignment="1">
      <alignment horizontal="center" vertical="center"/>
    </xf>
    <xf numFmtId="41" fontId="3" fillId="0" borderId="103" xfId="0" applyNumberFormat="1" applyFont="1" applyBorder="1" applyAlignment="1">
      <alignment horizontal="right" vertical="center"/>
    </xf>
    <xf numFmtId="41" fontId="3" fillId="0" borderId="70" xfId="0" applyNumberFormat="1" applyFont="1" applyBorder="1" applyAlignment="1">
      <alignment horizontal="right" vertical="center"/>
    </xf>
    <xf numFmtId="41" fontId="3" fillId="0" borderId="104" xfId="0" applyNumberFormat="1" applyFont="1" applyBorder="1" applyAlignment="1">
      <alignment horizontal="right" vertical="center"/>
    </xf>
    <xf numFmtId="41" fontId="3" fillId="0" borderId="69" xfId="0" applyNumberFormat="1" applyFont="1" applyBorder="1" applyAlignment="1">
      <alignment horizontal="right" vertical="center"/>
    </xf>
    <xf numFmtId="0" fontId="9" fillId="0" borderId="10" xfId="61" applyFont="1" applyBorder="1" applyAlignment="1">
      <alignment horizontal="left" vertical="center"/>
      <protection/>
    </xf>
    <xf numFmtId="0" fontId="8" fillId="0" borderId="42" xfId="62" applyFont="1" applyFill="1" applyBorder="1" applyAlignment="1">
      <alignment vertical="center"/>
      <protection/>
    </xf>
    <xf numFmtId="0" fontId="8" fillId="0" borderId="76" xfId="62" applyFont="1" applyFill="1" applyBorder="1" applyAlignment="1">
      <alignment vertical="center"/>
      <protection/>
    </xf>
    <xf numFmtId="0" fontId="8" fillId="0" borderId="76" xfId="62" applyFont="1" applyFill="1" applyBorder="1" applyAlignment="1">
      <alignment horizontal="left" vertical="center"/>
      <protection/>
    </xf>
    <xf numFmtId="0" fontId="9" fillId="0" borderId="79" xfId="61" applyFont="1" applyBorder="1" applyAlignment="1">
      <alignment horizontal="left" vertical="center"/>
      <protection/>
    </xf>
    <xf numFmtId="0" fontId="8" fillId="0" borderId="42" xfId="61" applyFont="1" applyBorder="1" applyAlignment="1">
      <alignment horizontal="left" vertical="center"/>
      <protection/>
    </xf>
    <xf numFmtId="0" fontId="8" fillId="0" borderId="76" xfId="61" applyFont="1" applyBorder="1" applyAlignment="1">
      <alignment horizontal="left" vertical="center"/>
      <protection/>
    </xf>
    <xf numFmtId="0" fontId="8" fillId="0" borderId="66" xfId="61" applyFont="1" applyBorder="1" applyAlignment="1">
      <alignment horizontal="left" vertical="center"/>
      <protection/>
    </xf>
    <xf numFmtId="0" fontId="9" fillId="0" borderId="77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left" vertical="center"/>
      <protection/>
    </xf>
    <xf numFmtId="0" fontId="9" fillId="35" borderId="77" xfId="61" applyFont="1" applyFill="1" applyBorder="1" applyAlignment="1">
      <alignment horizontal="center" vertical="center"/>
      <protection/>
    </xf>
    <xf numFmtId="0" fontId="9" fillId="13" borderId="77" xfId="61" applyFont="1" applyFill="1" applyBorder="1" applyAlignment="1">
      <alignment horizontal="center" vertical="center"/>
      <protection/>
    </xf>
    <xf numFmtId="49" fontId="3" fillId="0" borderId="105" xfId="0" applyNumberFormat="1" applyFont="1" applyBorder="1" applyAlignment="1">
      <alignment horizontal="center" vertical="center"/>
    </xf>
    <xf numFmtId="41" fontId="6" fillId="0" borderId="106" xfId="0" applyNumberFormat="1" applyFont="1" applyBorder="1" applyAlignment="1">
      <alignment horizontal="center" vertical="center"/>
    </xf>
    <xf numFmtId="41" fontId="3" fillId="0" borderId="107" xfId="0" applyNumberFormat="1" applyFont="1" applyBorder="1" applyAlignment="1">
      <alignment horizontal="center" vertical="center"/>
    </xf>
    <xf numFmtId="41" fontId="3" fillId="0" borderId="108" xfId="0" applyNumberFormat="1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Continuous" vertical="center"/>
    </xf>
    <xf numFmtId="41" fontId="9" fillId="0" borderId="110" xfId="0" applyNumberFormat="1" applyFont="1" applyBorder="1" applyAlignment="1">
      <alignment horizontal="center" vertical="center"/>
    </xf>
    <xf numFmtId="41" fontId="9" fillId="0" borderId="111" xfId="0" applyNumberFormat="1" applyFont="1" applyBorder="1" applyAlignment="1">
      <alignment horizontal="center" vertical="center"/>
    </xf>
    <xf numFmtId="41" fontId="9" fillId="0" borderId="102" xfId="0" applyNumberFormat="1" applyFont="1" applyBorder="1" applyAlignment="1">
      <alignment horizontal="center" vertical="center"/>
    </xf>
    <xf numFmtId="41" fontId="9" fillId="0" borderId="112" xfId="0" applyNumberFormat="1" applyFont="1" applyBorder="1" applyAlignment="1">
      <alignment horizontal="center" vertical="center"/>
    </xf>
    <xf numFmtId="41" fontId="9" fillId="0" borderId="45" xfId="0" applyNumberFormat="1" applyFont="1" applyBorder="1" applyAlignment="1">
      <alignment horizontal="center" vertical="center"/>
    </xf>
    <xf numFmtId="41" fontId="9" fillId="0" borderId="113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horizontal="center" vertical="center"/>
    </xf>
    <xf numFmtId="41" fontId="8" fillId="0" borderId="105" xfId="0" applyNumberFormat="1" applyFont="1" applyBorder="1" applyAlignment="1">
      <alignment vertical="center"/>
    </xf>
    <xf numFmtId="41" fontId="30" fillId="0" borderId="68" xfId="0" applyNumberFormat="1" applyFont="1" applyBorder="1" applyAlignment="1">
      <alignment horizontal="center" vertical="center"/>
    </xf>
    <xf numFmtId="41" fontId="30" fillId="0" borderId="41" xfId="0" applyNumberFormat="1" applyFont="1" applyBorder="1" applyAlignment="1">
      <alignment horizontal="center" vertical="center"/>
    </xf>
    <xf numFmtId="41" fontId="30" fillId="0" borderId="114" xfId="0" applyNumberFormat="1" applyFont="1" applyBorder="1" applyAlignment="1">
      <alignment horizontal="center" vertical="center"/>
    </xf>
    <xf numFmtId="41" fontId="8" fillId="0" borderId="115" xfId="0" applyNumberFormat="1" applyFont="1" applyBorder="1" applyAlignment="1">
      <alignment horizontal="center" vertical="center"/>
    </xf>
    <xf numFmtId="41" fontId="9" fillId="0" borderId="35" xfId="0" applyNumberFormat="1" applyFont="1" applyBorder="1" applyAlignment="1">
      <alignment horizontal="center" vertical="center"/>
    </xf>
    <xf numFmtId="41" fontId="30" fillId="0" borderId="109" xfId="0" applyNumberFormat="1" applyFont="1" applyBorder="1" applyAlignment="1">
      <alignment horizontal="center" vertical="center"/>
    </xf>
    <xf numFmtId="41" fontId="30" fillId="0" borderId="116" xfId="0" applyNumberFormat="1" applyFont="1" applyBorder="1" applyAlignment="1">
      <alignment horizontal="center" vertical="center"/>
    </xf>
    <xf numFmtId="41" fontId="30" fillId="0" borderId="113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vertical="center"/>
    </xf>
    <xf numFmtId="41" fontId="9" fillId="0" borderId="117" xfId="0" applyNumberFormat="1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center" vertical="center"/>
    </xf>
    <xf numFmtId="41" fontId="30" fillId="0" borderId="25" xfId="0" applyNumberFormat="1" applyFont="1" applyBorder="1" applyAlignment="1">
      <alignment horizontal="center" vertical="center"/>
    </xf>
    <xf numFmtId="41" fontId="8" fillId="0" borderId="117" xfId="0" applyNumberFormat="1" applyFont="1" applyBorder="1" applyAlignment="1">
      <alignment horizontal="center" vertical="center"/>
    </xf>
    <xf numFmtId="41" fontId="9" fillId="0" borderId="28" xfId="0" applyNumberFormat="1" applyFont="1" applyBorder="1" applyAlignment="1">
      <alignment horizontal="center" vertical="center"/>
    </xf>
    <xf numFmtId="41" fontId="9" fillId="0" borderId="72" xfId="0" applyNumberFormat="1" applyFont="1" applyBorder="1" applyAlignment="1">
      <alignment horizontal="center" vertical="center"/>
    </xf>
    <xf numFmtId="41" fontId="9" fillId="0" borderId="11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center" vertical="center"/>
    </xf>
    <xf numFmtId="41" fontId="30" fillId="0" borderId="118" xfId="0" applyNumberFormat="1" applyFont="1" applyBorder="1" applyAlignment="1">
      <alignment horizontal="center" vertical="center"/>
    </xf>
    <xf numFmtId="41" fontId="9" fillId="0" borderId="119" xfId="0" applyNumberFormat="1" applyFont="1" applyBorder="1" applyAlignment="1">
      <alignment horizontal="center" vertical="center"/>
    </xf>
    <xf numFmtId="41" fontId="30" fillId="0" borderId="120" xfId="0" applyNumberFormat="1" applyFont="1" applyBorder="1" applyAlignment="1">
      <alignment horizontal="center" vertical="center"/>
    </xf>
    <xf numFmtId="41" fontId="8" fillId="0" borderId="121" xfId="0" applyNumberFormat="1" applyFont="1" applyBorder="1" applyAlignment="1">
      <alignment horizontal="center" vertical="center"/>
    </xf>
    <xf numFmtId="41" fontId="8" fillId="0" borderId="119" xfId="0" applyNumberFormat="1" applyFont="1" applyBorder="1" applyAlignment="1">
      <alignment horizontal="center" vertical="center"/>
    </xf>
    <xf numFmtId="41" fontId="30" fillId="0" borderId="102" xfId="0" applyNumberFormat="1" applyFont="1" applyBorder="1" applyAlignment="1">
      <alignment horizontal="center" vertical="center"/>
    </xf>
    <xf numFmtId="41" fontId="8" fillId="0" borderId="122" xfId="0" applyNumberFormat="1" applyFont="1" applyBorder="1" applyAlignment="1">
      <alignment horizontal="center" vertical="center"/>
    </xf>
    <xf numFmtId="41" fontId="30" fillId="0" borderId="45" xfId="0" applyNumberFormat="1" applyFont="1" applyBorder="1" applyAlignment="1">
      <alignment horizontal="center" vertical="center"/>
    </xf>
    <xf numFmtId="41" fontId="9" fillId="0" borderId="123" xfId="0" applyNumberFormat="1" applyFont="1" applyBorder="1" applyAlignment="1">
      <alignment vertical="center"/>
    </xf>
    <xf numFmtId="41" fontId="8" fillId="0" borderId="120" xfId="0" applyNumberFormat="1" applyFont="1" applyBorder="1" applyAlignment="1">
      <alignment horizontal="center" vertical="center"/>
    </xf>
    <xf numFmtId="41" fontId="8" fillId="0" borderId="118" xfId="0" applyNumberFormat="1" applyFont="1" applyBorder="1" applyAlignment="1">
      <alignment horizontal="center" vertical="center"/>
    </xf>
    <xf numFmtId="41" fontId="8" fillId="0" borderId="124" xfId="0" applyNumberFormat="1" applyFont="1" applyBorder="1" applyAlignment="1">
      <alignment horizontal="center" vertical="center"/>
    </xf>
    <xf numFmtId="41" fontId="8" fillId="0" borderId="33" xfId="0" applyNumberFormat="1" applyFont="1" applyBorder="1" applyAlignment="1">
      <alignment horizontal="center" vertical="center"/>
    </xf>
    <xf numFmtId="41" fontId="8" fillId="0" borderId="42" xfId="0" applyNumberFormat="1" applyFont="1" applyBorder="1" applyAlignment="1">
      <alignment vertical="center"/>
    </xf>
    <xf numFmtId="41" fontId="8" fillId="0" borderId="125" xfId="0" applyNumberFormat="1" applyFont="1" applyBorder="1" applyAlignment="1">
      <alignment horizontal="center" vertical="center"/>
    </xf>
    <xf numFmtId="41" fontId="30" fillId="0" borderId="126" xfId="0" applyNumberFormat="1" applyFont="1" applyBorder="1" applyAlignment="1">
      <alignment horizontal="center" vertical="center"/>
    </xf>
    <xf numFmtId="41" fontId="30" fillId="0" borderId="127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8" fillId="0" borderId="69" xfId="0" applyNumberFormat="1" applyFont="1" applyBorder="1" applyAlignment="1">
      <alignment/>
    </xf>
    <xf numFmtId="41" fontId="9" fillId="0" borderId="25" xfId="0" applyNumberFormat="1" applyFont="1" applyBorder="1" applyAlignment="1">
      <alignment horizontal="center" vertical="center"/>
    </xf>
    <xf numFmtId="41" fontId="8" fillId="0" borderId="128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27" fillId="0" borderId="42" xfId="0" applyNumberFormat="1" applyFont="1" applyBorder="1" applyAlignment="1">
      <alignment vertical="center"/>
    </xf>
    <xf numFmtId="41" fontId="9" fillId="0" borderId="35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1" fontId="9" fillId="0" borderId="71" xfId="0" applyNumberFormat="1" applyFont="1" applyBorder="1" applyAlignment="1">
      <alignment horizontal="center" vertical="center"/>
    </xf>
    <xf numFmtId="41" fontId="9" fillId="0" borderId="122" xfId="0" applyNumberFormat="1" applyFont="1" applyBorder="1" applyAlignment="1">
      <alignment horizontal="center" vertical="center"/>
    </xf>
    <xf numFmtId="41" fontId="27" fillId="0" borderId="129" xfId="0" applyNumberFormat="1" applyFont="1" applyBorder="1" applyAlignment="1">
      <alignment vertical="center"/>
    </xf>
    <xf numFmtId="41" fontId="9" fillId="0" borderId="73" xfId="0" applyNumberFormat="1" applyFont="1" applyBorder="1" applyAlignment="1">
      <alignment horizontal="center"/>
    </xf>
    <xf numFmtId="41" fontId="30" fillId="0" borderId="130" xfId="0" applyNumberFormat="1" applyFont="1" applyBorder="1" applyAlignment="1">
      <alignment horizontal="center" vertical="center"/>
    </xf>
    <xf numFmtId="41" fontId="9" fillId="0" borderId="131" xfId="0" applyNumberFormat="1" applyFont="1" applyBorder="1" applyAlignment="1">
      <alignment horizontal="center" vertical="center"/>
    </xf>
    <xf numFmtId="41" fontId="30" fillId="0" borderId="132" xfId="0" applyNumberFormat="1" applyFont="1" applyBorder="1" applyAlignment="1">
      <alignment horizontal="center" vertical="center"/>
    </xf>
    <xf numFmtId="41" fontId="30" fillId="0" borderId="75" xfId="0" applyNumberFormat="1" applyFont="1" applyBorder="1" applyAlignment="1">
      <alignment horizontal="center" vertical="center"/>
    </xf>
    <xf numFmtId="41" fontId="9" fillId="0" borderId="82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 horizontal="centerContinuous"/>
    </xf>
    <xf numFmtId="41" fontId="9" fillId="0" borderId="35" xfId="0" applyNumberFormat="1" applyFont="1" applyBorder="1" applyAlignment="1">
      <alignment horizontal="centerContinuous"/>
    </xf>
    <xf numFmtId="41" fontId="9" fillId="0" borderId="112" xfId="0" applyNumberFormat="1" applyFont="1" applyBorder="1" applyAlignment="1">
      <alignment horizontal="center"/>
    </xf>
    <xf numFmtId="41" fontId="9" fillId="0" borderId="111" xfId="0" applyNumberFormat="1" applyFont="1" applyBorder="1" applyAlignment="1">
      <alignment horizontal="center"/>
    </xf>
    <xf numFmtId="41" fontId="9" fillId="0" borderId="110" xfId="0" applyNumberFormat="1" applyFont="1" applyBorder="1" applyAlignment="1">
      <alignment horizontal="center"/>
    </xf>
    <xf numFmtId="41" fontId="9" fillId="0" borderId="102" xfId="0" applyNumberFormat="1" applyFont="1" applyBorder="1" applyAlignment="1">
      <alignment horizontal="center"/>
    </xf>
    <xf numFmtId="41" fontId="9" fillId="0" borderId="45" xfId="0" applyNumberFormat="1" applyFont="1" applyBorder="1" applyAlignment="1">
      <alignment horizontal="center"/>
    </xf>
    <xf numFmtId="41" fontId="9" fillId="0" borderId="11" xfId="0" applyNumberFormat="1" applyFont="1" applyBorder="1" applyAlignment="1">
      <alignment/>
    </xf>
    <xf numFmtId="41" fontId="8" fillId="0" borderId="29" xfId="0" applyNumberFormat="1" applyFont="1" applyBorder="1" applyAlignment="1">
      <alignment horizontal="center"/>
    </xf>
    <xf numFmtId="41" fontId="8" fillId="0" borderId="69" xfId="0" applyNumberFormat="1" applyFont="1" applyBorder="1" applyAlignment="1">
      <alignment horizontal="center"/>
    </xf>
    <xf numFmtId="41" fontId="8" fillId="0" borderId="25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30" fillId="0" borderId="34" xfId="0" applyNumberFormat="1" applyFont="1" applyBorder="1" applyAlignment="1">
      <alignment horizontal="center" vertical="center"/>
    </xf>
    <xf numFmtId="41" fontId="27" fillId="0" borderId="105" xfId="0" applyNumberFormat="1" applyFont="1" applyBorder="1" applyAlignment="1">
      <alignment vertical="center"/>
    </xf>
    <xf numFmtId="41" fontId="8" fillId="0" borderId="133" xfId="0" applyNumberFormat="1" applyFont="1" applyBorder="1" applyAlignment="1">
      <alignment vertical="center"/>
    </xf>
    <xf numFmtId="41" fontId="31" fillId="0" borderId="25" xfId="0" applyNumberFormat="1" applyFont="1" applyBorder="1" applyAlignment="1">
      <alignment horizontal="center"/>
    </xf>
    <xf numFmtId="41" fontId="31" fillId="0" borderId="0" xfId="0" applyNumberFormat="1" applyFont="1" applyBorder="1" applyAlignment="1">
      <alignment horizontal="center"/>
    </xf>
    <xf numFmtId="41" fontId="9" fillId="0" borderId="36" xfId="0" applyNumberFormat="1" applyFont="1" applyBorder="1" applyAlignment="1">
      <alignment horizontal="left"/>
    </xf>
    <xf numFmtId="41" fontId="9" fillId="0" borderId="29" xfId="0" applyNumberFormat="1" applyFont="1" applyBorder="1" applyAlignment="1">
      <alignment horizontal="center"/>
    </xf>
    <xf numFmtId="41" fontId="9" fillId="0" borderId="69" xfId="0" applyNumberFormat="1" applyFont="1" applyBorder="1" applyAlignment="1">
      <alignment horizontal="center"/>
    </xf>
    <xf numFmtId="41" fontId="9" fillId="0" borderId="124" xfId="0" applyNumberFormat="1" applyFont="1" applyBorder="1" applyAlignment="1">
      <alignment horizontal="center"/>
    </xf>
    <xf numFmtId="41" fontId="9" fillId="0" borderId="12" xfId="0" applyNumberFormat="1" applyFont="1" applyBorder="1" applyAlignment="1">
      <alignment horizontal="center"/>
    </xf>
    <xf numFmtId="41" fontId="9" fillId="0" borderId="25" xfId="0" applyNumberFormat="1" applyFont="1" applyBorder="1" applyAlignment="1">
      <alignment horizontal="center"/>
    </xf>
    <xf numFmtId="41" fontId="30" fillId="0" borderId="45" xfId="0" applyNumberFormat="1" applyFont="1" applyBorder="1" applyAlignment="1">
      <alignment horizontal="center"/>
    </xf>
    <xf numFmtId="41" fontId="30" fillId="0" borderId="102" xfId="0" applyNumberFormat="1" applyFont="1" applyBorder="1" applyAlignment="1">
      <alignment horizontal="center"/>
    </xf>
    <xf numFmtId="41" fontId="8" fillId="0" borderId="122" xfId="0" applyNumberFormat="1" applyFont="1" applyBorder="1" applyAlignment="1">
      <alignment horizontal="center"/>
    </xf>
    <xf numFmtId="41" fontId="8" fillId="0" borderId="71" xfId="0" applyNumberFormat="1" applyFont="1" applyBorder="1" applyAlignment="1">
      <alignment horizontal="center"/>
    </xf>
    <xf numFmtId="41" fontId="9" fillId="0" borderId="11" xfId="0" applyNumberFormat="1" applyFont="1" applyBorder="1" applyAlignment="1">
      <alignment horizontal="left"/>
    </xf>
    <xf numFmtId="41" fontId="9" fillId="0" borderId="14" xfId="0" applyNumberFormat="1" applyFont="1" applyBorder="1" applyAlignment="1">
      <alignment horizontal="center"/>
    </xf>
    <xf numFmtId="41" fontId="8" fillId="0" borderId="133" xfId="0" applyNumberFormat="1" applyFont="1" applyBorder="1" applyAlignment="1">
      <alignment horizontal="left"/>
    </xf>
    <xf numFmtId="41" fontId="8" fillId="0" borderId="115" xfId="0" applyNumberFormat="1" applyFont="1" applyBorder="1" applyAlignment="1">
      <alignment horizontal="center"/>
    </xf>
    <xf numFmtId="41" fontId="8" fillId="0" borderId="80" xfId="0" applyNumberFormat="1" applyFont="1" applyBorder="1" applyAlignment="1">
      <alignment horizontal="center"/>
    </xf>
    <xf numFmtId="41" fontId="30" fillId="0" borderId="114" xfId="0" applyNumberFormat="1" applyFont="1" applyBorder="1" applyAlignment="1">
      <alignment horizontal="center"/>
    </xf>
    <xf numFmtId="41" fontId="8" fillId="0" borderId="125" xfId="0" applyNumberFormat="1" applyFont="1" applyBorder="1" applyAlignment="1">
      <alignment horizontal="center"/>
    </xf>
    <xf numFmtId="41" fontId="31" fillId="0" borderId="126" xfId="0" applyNumberFormat="1" applyFont="1" applyBorder="1" applyAlignment="1">
      <alignment horizontal="center"/>
    </xf>
    <xf numFmtId="41" fontId="30" fillId="0" borderId="25" xfId="0" applyNumberFormat="1" applyFont="1" applyBorder="1" applyAlignment="1">
      <alignment horizontal="center"/>
    </xf>
    <xf numFmtId="41" fontId="30" fillId="0" borderId="0" xfId="0" applyNumberFormat="1" applyFont="1" applyBorder="1" applyAlignment="1">
      <alignment horizontal="center"/>
    </xf>
    <xf numFmtId="41" fontId="25" fillId="0" borderId="105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27" fillId="0" borderId="28" xfId="0" applyNumberFormat="1" applyFont="1" applyBorder="1" applyAlignment="1">
      <alignment vertical="center"/>
    </xf>
    <xf numFmtId="41" fontId="9" fillId="0" borderId="93" xfId="0" applyNumberFormat="1" applyFont="1" applyBorder="1" applyAlignment="1">
      <alignment horizontal="center"/>
    </xf>
    <xf numFmtId="41" fontId="9" fillId="0" borderId="134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/>
    </xf>
    <xf numFmtId="41" fontId="9" fillId="0" borderId="135" xfId="0" applyNumberFormat="1" applyFont="1" applyBorder="1" applyAlignment="1">
      <alignment horizontal="center"/>
    </xf>
    <xf numFmtId="41" fontId="9" fillId="0" borderId="136" xfId="0" applyNumberFormat="1" applyFont="1" applyBorder="1" applyAlignment="1">
      <alignment horizontal="center"/>
    </xf>
    <xf numFmtId="41" fontId="9" fillId="0" borderId="137" xfId="0" applyNumberFormat="1" applyFont="1" applyBorder="1" applyAlignment="1">
      <alignment horizontal="center"/>
    </xf>
    <xf numFmtId="41" fontId="30" fillId="0" borderId="138" xfId="0" applyNumberFormat="1" applyFont="1" applyBorder="1" applyAlignment="1">
      <alignment horizontal="center"/>
    </xf>
    <xf numFmtId="41" fontId="9" fillId="0" borderId="139" xfId="0" applyNumberFormat="1" applyFont="1" applyBorder="1" applyAlignment="1">
      <alignment horizontal="center"/>
    </xf>
    <xf numFmtId="41" fontId="30" fillId="0" borderId="140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10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1" fontId="8" fillId="0" borderId="34" xfId="0" applyNumberFormat="1" applyFont="1" applyBorder="1" applyAlignment="1">
      <alignment horizontal="center"/>
    </xf>
    <xf numFmtId="41" fontId="8" fillId="0" borderId="4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1" fontId="8" fillId="0" borderId="45" xfId="0" applyNumberFormat="1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41" fontId="8" fillId="0" borderId="64" xfId="0" applyNumberFormat="1" applyFont="1" applyBorder="1" applyAlignment="1">
      <alignment horizontal="center"/>
    </xf>
    <xf numFmtId="41" fontId="8" fillId="0" borderId="124" xfId="0" applyNumberFormat="1" applyFont="1" applyBorder="1" applyAlignment="1">
      <alignment horizontal="center"/>
    </xf>
    <xf numFmtId="41" fontId="8" fillId="0" borderId="18" xfId="0" applyNumberFormat="1" applyFont="1" applyBorder="1" applyAlignment="1">
      <alignment horizontal="center"/>
    </xf>
    <xf numFmtId="41" fontId="8" fillId="0" borderId="21" xfId="0" applyNumberFormat="1" applyFont="1" applyBorder="1" applyAlignment="1">
      <alignment horizontal="center"/>
    </xf>
    <xf numFmtId="41" fontId="8" fillId="0" borderId="0" xfId="0" applyNumberFormat="1" applyFont="1" applyAlignment="1">
      <alignment horizontal="centerContinuous"/>
    </xf>
    <xf numFmtId="41" fontId="6" fillId="0" borderId="28" xfId="0" applyNumberFormat="1" applyFont="1" applyBorder="1" applyAlignment="1">
      <alignment horizontal="center" vertical="center"/>
    </xf>
    <xf numFmtId="41" fontId="8" fillId="0" borderId="38" xfId="0" applyNumberFormat="1" applyFont="1" applyFill="1" applyBorder="1" applyAlignment="1">
      <alignment horizontal="center" vertical="center"/>
    </xf>
    <xf numFmtId="49" fontId="6" fillId="0" borderId="141" xfId="0" applyNumberFormat="1" applyFont="1" applyBorder="1" applyAlignment="1">
      <alignment horizontal="center" vertical="center"/>
    </xf>
    <xf numFmtId="41" fontId="6" fillId="0" borderId="14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35" xfId="0" applyFont="1" applyBorder="1" applyAlignment="1">
      <alignment horizontal="center" vertical="center"/>
    </xf>
    <xf numFmtId="41" fontId="9" fillId="35" borderId="37" xfId="0" applyNumberFormat="1" applyFont="1" applyFill="1" applyBorder="1" applyAlignment="1">
      <alignment horizontal="center" vertical="center"/>
    </xf>
    <xf numFmtId="41" fontId="9" fillId="35" borderId="39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1" fontId="32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0" fontId="9" fillId="0" borderId="142" xfId="0" applyFont="1" applyBorder="1" applyAlignment="1">
      <alignment horizontal="center" vertical="center" wrapText="1"/>
    </xf>
    <xf numFmtId="0" fontId="6" fillId="0" borderId="143" xfId="0" applyFont="1" applyBorder="1" applyAlignment="1">
      <alignment horizontal="center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10" fillId="0" borderId="147" xfId="0" applyFont="1" applyBorder="1" applyAlignment="1">
      <alignment horizontal="right" vertical="center"/>
    </xf>
    <xf numFmtId="0" fontId="10" fillId="0" borderId="69" xfId="0" applyFont="1" applyBorder="1" applyAlignment="1">
      <alignment horizontal="right" vertical="center"/>
    </xf>
    <xf numFmtId="0" fontId="10" fillId="0" borderId="148" xfId="0" applyFont="1" applyBorder="1" applyAlignment="1">
      <alignment horizontal="right" vertical="center"/>
    </xf>
    <xf numFmtId="0" fontId="10" fillId="0" borderId="149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41" fontId="3" fillId="0" borderId="150" xfId="0" applyNumberFormat="1" applyFont="1" applyBorder="1" applyAlignment="1">
      <alignment horizontal="right" vertical="center"/>
    </xf>
    <xf numFmtId="0" fontId="3" fillId="0" borderId="14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41" fontId="3" fillId="0" borderId="151" xfId="0" applyNumberFormat="1" applyFont="1" applyBorder="1" applyAlignment="1">
      <alignment horizontal="right" vertical="center"/>
    </xf>
    <xf numFmtId="41" fontId="3" fillId="0" borderId="152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30" fillId="0" borderId="112" xfId="0" applyNumberFormat="1" applyFont="1" applyBorder="1" applyAlignment="1">
      <alignment horizontal="center" vertical="center"/>
    </xf>
    <xf numFmtId="41" fontId="9" fillId="0" borderId="153" xfId="0" applyNumberFormat="1" applyFont="1" applyBorder="1" applyAlignment="1">
      <alignment horizontal="center" vertical="center"/>
    </xf>
    <xf numFmtId="41" fontId="9" fillId="0" borderId="154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/>
    </xf>
    <xf numFmtId="41" fontId="3" fillId="0" borderId="42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center"/>
    </xf>
    <xf numFmtId="41" fontId="8" fillId="0" borderId="70" xfId="0" applyNumberFormat="1" applyFont="1" applyBorder="1" applyAlignment="1">
      <alignment horizontal="center"/>
    </xf>
    <xf numFmtId="41" fontId="8" fillId="0" borderId="16" xfId="0" applyNumberFormat="1" applyFont="1" applyBorder="1" applyAlignment="1">
      <alignment horizontal="center"/>
    </xf>
    <xf numFmtId="49" fontId="8" fillId="0" borderId="54" xfId="0" applyNumberFormat="1" applyFont="1" applyBorder="1" applyAlignment="1">
      <alignment vertical="center" wrapText="1"/>
    </xf>
    <xf numFmtId="49" fontId="8" fillId="0" borderId="53" xfId="0" applyNumberFormat="1" applyFont="1" applyBorder="1" applyAlignment="1">
      <alignment vertical="center" wrapText="1"/>
    </xf>
    <xf numFmtId="1" fontId="9" fillId="0" borderId="105" xfId="0" applyNumberFormat="1" applyFont="1" applyBorder="1" applyAlignment="1">
      <alignment horizontal="center" vertical="center"/>
    </xf>
    <xf numFmtId="1" fontId="9" fillId="0" borderId="155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156" xfId="0" applyNumberFormat="1" applyFont="1" applyBorder="1" applyAlignment="1">
      <alignment horizontal="center" vertical="center"/>
    </xf>
    <xf numFmtId="1" fontId="9" fillId="0" borderId="157" xfId="0" applyNumberFormat="1" applyFont="1" applyBorder="1" applyAlignment="1">
      <alignment horizontal="center" vertical="center"/>
    </xf>
    <xf numFmtId="1" fontId="9" fillId="0" borderId="102" xfId="0" applyNumberFormat="1" applyFont="1" applyBorder="1" applyAlignment="1">
      <alignment horizontal="center" vertical="center"/>
    </xf>
    <xf numFmtId="1" fontId="9" fillId="0" borderId="73" xfId="0" applyNumberFormat="1" applyFont="1" applyBorder="1" applyAlignment="1">
      <alignment horizontal="center" vertical="center"/>
    </xf>
    <xf numFmtId="1" fontId="9" fillId="0" borderId="100" xfId="0" applyNumberFormat="1" applyFont="1" applyBorder="1" applyAlignment="1">
      <alignment horizontal="center" vertical="center"/>
    </xf>
    <xf numFmtId="1" fontId="9" fillId="0" borderId="73" xfId="61" applyNumberFormat="1" applyFont="1" applyBorder="1" applyAlignment="1">
      <alignment horizontal="center" vertical="center"/>
      <protection/>
    </xf>
    <xf numFmtId="1" fontId="9" fillId="35" borderId="73" xfId="61" applyNumberFormat="1" applyFont="1" applyFill="1" applyBorder="1" applyAlignment="1">
      <alignment horizontal="center" vertical="center"/>
      <protection/>
    </xf>
    <xf numFmtId="49" fontId="8" fillId="0" borderId="105" xfId="0" applyNumberFormat="1" applyFont="1" applyBorder="1" applyAlignment="1">
      <alignment horizontal="left" vertical="center"/>
    </xf>
    <xf numFmtId="49" fontId="8" fillId="0" borderId="155" xfId="0" applyNumberFormat="1" applyFont="1" applyBorder="1" applyAlignment="1">
      <alignment horizontal="left" vertical="center"/>
    </xf>
    <xf numFmtId="49" fontId="8" fillId="0" borderId="129" xfId="0" applyNumberFormat="1" applyFont="1" applyBorder="1" applyAlignment="1">
      <alignment horizontal="left" vertical="center"/>
    </xf>
    <xf numFmtId="1" fontId="9" fillId="34" borderId="39" xfId="0" applyNumberFormat="1" applyFont="1" applyFill="1" applyBorder="1" applyAlignment="1">
      <alignment horizontal="center" vertical="center"/>
    </xf>
    <xf numFmtId="0" fontId="9" fillId="0" borderId="79" xfId="0" applyFont="1" applyBorder="1" applyAlignment="1">
      <alignment horizontal="left" vertical="center"/>
    </xf>
    <xf numFmtId="1" fontId="8" fillId="0" borderId="158" xfId="0" applyNumberFormat="1" applyFont="1" applyBorder="1" applyAlignment="1">
      <alignment horizontal="center" vertical="center"/>
    </xf>
    <xf numFmtId="1" fontId="8" fillId="0" borderId="159" xfId="0" applyNumberFormat="1" applyFont="1" applyBorder="1" applyAlignment="1">
      <alignment horizontal="center" vertical="center"/>
    </xf>
    <xf numFmtId="1" fontId="8" fillId="0" borderId="160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1" fontId="8" fillId="0" borderId="158" xfId="61" applyNumberFormat="1" applyFont="1" applyBorder="1" applyAlignment="1">
      <alignment horizontal="center" vertical="center"/>
      <protection/>
    </xf>
    <xf numFmtId="1" fontId="8" fillId="0" borderId="159" xfId="61" applyNumberFormat="1" applyFont="1" applyBorder="1" applyAlignment="1">
      <alignment horizontal="center" vertical="center"/>
      <protection/>
    </xf>
    <xf numFmtId="1" fontId="8" fillId="0" borderId="160" xfId="61" applyNumberFormat="1" applyFont="1" applyBorder="1" applyAlignment="1">
      <alignment horizontal="center" vertical="center"/>
      <protection/>
    </xf>
    <xf numFmtId="1" fontId="8" fillId="0" borderId="12" xfId="61" applyNumberFormat="1" applyFont="1" applyBorder="1" applyAlignment="1">
      <alignment horizontal="center" vertical="center"/>
      <protection/>
    </xf>
    <xf numFmtId="1" fontId="8" fillId="0" borderId="69" xfId="61" applyNumberFormat="1" applyFont="1" applyBorder="1" applyAlignment="1">
      <alignment horizontal="center" vertical="center"/>
      <protection/>
    </xf>
    <xf numFmtId="1" fontId="8" fillId="0" borderId="13" xfId="61" applyNumberFormat="1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1" fontId="9" fillId="0" borderId="78" xfId="61" applyNumberFormat="1" applyFont="1" applyBorder="1" applyAlignment="1">
      <alignment horizontal="center" vertical="center"/>
      <protection/>
    </xf>
    <xf numFmtId="1" fontId="9" fillId="0" borderId="74" xfId="61" applyNumberFormat="1" applyFont="1" applyBorder="1" applyAlignment="1">
      <alignment horizontal="center" vertical="center"/>
      <protection/>
    </xf>
    <xf numFmtId="1" fontId="9" fillId="0" borderId="161" xfId="61" applyNumberFormat="1" applyFont="1" applyBorder="1" applyAlignment="1">
      <alignment horizontal="center" vertical="center"/>
      <protection/>
    </xf>
    <xf numFmtId="1" fontId="9" fillId="0" borderId="132" xfId="61" applyNumberFormat="1" applyFont="1" applyBorder="1" applyAlignment="1">
      <alignment horizontal="center" vertical="center"/>
      <protection/>
    </xf>
    <xf numFmtId="1" fontId="8" fillId="0" borderId="0" xfId="0" applyNumberFormat="1" applyFont="1" applyAlignment="1">
      <alignment vertical="center"/>
    </xf>
    <xf numFmtId="1" fontId="8" fillId="0" borderId="102" xfId="0" applyNumberFormat="1" applyFont="1" applyBorder="1" applyAlignment="1">
      <alignment horizontal="center" vertical="center"/>
    </xf>
    <xf numFmtId="1" fontId="9" fillId="0" borderId="162" xfId="0" applyNumberFormat="1" applyFont="1" applyBorder="1" applyAlignment="1">
      <alignment horizontal="center" vertical="center" textRotation="90"/>
    </xf>
    <xf numFmtId="1" fontId="9" fillId="0" borderId="111" xfId="0" applyNumberFormat="1" applyFont="1" applyBorder="1" applyAlignment="1">
      <alignment horizontal="center" vertical="center" textRotation="90"/>
    </xf>
    <xf numFmtId="1" fontId="9" fillId="0" borderId="102" xfId="0" applyNumberFormat="1" applyFont="1" applyBorder="1" applyAlignment="1">
      <alignment horizontal="center" vertical="center" textRotation="90"/>
    </xf>
    <xf numFmtId="1" fontId="9" fillId="0" borderId="127" xfId="0" applyNumberFormat="1" applyFont="1" applyBorder="1" applyAlignment="1">
      <alignment horizontal="center" vertical="center" textRotation="90"/>
    </xf>
    <xf numFmtId="1" fontId="9" fillId="0" borderId="163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64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69" xfId="0" applyNumberFormat="1" applyFont="1" applyBorder="1" applyAlignment="1">
      <alignment horizontal="center" vertical="center"/>
    </xf>
    <xf numFmtId="1" fontId="8" fillId="0" borderId="149" xfId="0" applyNumberFormat="1" applyFont="1" applyBorder="1" applyAlignment="1">
      <alignment horizontal="center" vertical="center"/>
    </xf>
    <xf numFmtId="1" fontId="83" fillId="0" borderId="16" xfId="0" applyNumberFormat="1" applyFont="1" applyBorder="1" applyAlignment="1">
      <alignment horizontal="center"/>
    </xf>
    <xf numFmtId="1" fontId="83" fillId="0" borderId="68" xfId="0" applyNumberFormat="1" applyFont="1" applyBorder="1" applyAlignment="1">
      <alignment horizontal="center"/>
    </xf>
    <xf numFmtId="1" fontId="8" fillId="0" borderId="165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70" xfId="0" applyNumberFormat="1" applyFont="1" applyBorder="1" applyAlignment="1">
      <alignment horizontal="center" vertical="center"/>
    </xf>
    <xf numFmtId="1" fontId="8" fillId="0" borderId="152" xfId="0" applyNumberFormat="1" applyFont="1" applyBorder="1" applyAlignment="1">
      <alignment horizontal="center" vertical="center"/>
    </xf>
    <xf numFmtId="1" fontId="83" fillId="0" borderId="166" xfId="0" applyNumberFormat="1" applyFont="1" applyBorder="1" applyAlignment="1">
      <alignment horizontal="center"/>
    </xf>
    <xf numFmtId="1" fontId="83" fillId="0" borderId="167" xfId="0" applyNumberFormat="1" applyFont="1" applyBorder="1" applyAlignment="1">
      <alignment horizontal="center"/>
    </xf>
    <xf numFmtId="1" fontId="8" fillId="0" borderId="168" xfId="0" applyNumberFormat="1" applyFont="1" applyBorder="1" applyAlignment="1">
      <alignment horizontal="center" vertical="center"/>
    </xf>
    <xf numFmtId="1" fontId="83" fillId="0" borderId="31" xfId="0" applyNumberFormat="1" applyFont="1" applyBorder="1" applyAlignment="1">
      <alignment horizontal="center"/>
    </xf>
    <xf numFmtId="1" fontId="83" fillId="0" borderId="70" xfId="0" applyNumberFormat="1" applyFont="1" applyBorder="1" applyAlignment="1">
      <alignment horizontal="center"/>
    </xf>
    <xf numFmtId="1" fontId="8" fillId="0" borderId="68" xfId="0" applyNumberFormat="1" applyFont="1" applyBorder="1" applyAlignment="1">
      <alignment horizontal="center" vertical="center"/>
    </xf>
    <xf numFmtId="1" fontId="83" fillId="0" borderId="32" xfId="0" applyNumberFormat="1" applyFont="1" applyBorder="1" applyAlignment="1">
      <alignment horizontal="center"/>
    </xf>
    <xf numFmtId="1" fontId="83" fillId="0" borderId="169" xfId="0" applyNumberFormat="1" applyFont="1" applyBorder="1" applyAlignment="1">
      <alignment horizontal="center"/>
    </xf>
    <xf numFmtId="1" fontId="8" fillId="0" borderId="167" xfId="0" applyNumberFormat="1" applyFont="1" applyBorder="1" applyAlignment="1">
      <alignment horizontal="center" vertical="center"/>
    </xf>
    <xf numFmtId="1" fontId="83" fillId="0" borderId="0" xfId="0" applyNumberFormat="1" applyFont="1" applyAlignment="1">
      <alignment horizontal="center"/>
    </xf>
    <xf numFmtId="1" fontId="83" fillId="0" borderId="122" xfId="0" applyNumberFormat="1" applyFont="1" applyBorder="1" applyAlignment="1">
      <alignment horizontal="center"/>
    </xf>
    <xf numFmtId="1" fontId="83" fillId="0" borderId="71" xfId="0" applyNumberFormat="1" applyFont="1" applyBorder="1" applyAlignment="1">
      <alignment horizontal="center"/>
    </xf>
    <xf numFmtId="1" fontId="8" fillId="0" borderId="170" xfId="0" applyNumberFormat="1" applyFont="1" applyBorder="1" applyAlignment="1">
      <alignment horizontal="center" vertical="center"/>
    </xf>
    <xf numFmtId="1" fontId="9" fillId="0" borderId="78" xfId="0" applyNumberFormat="1" applyFont="1" applyBorder="1" applyAlignment="1">
      <alignment horizontal="center" vertical="center"/>
    </xf>
    <xf numFmtId="1" fontId="9" fillId="0" borderId="171" xfId="0" applyNumberFormat="1" applyFont="1" applyBorder="1" applyAlignment="1">
      <alignment horizontal="center" vertical="center"/>
    </xf>
    <xf numFmtId="1" fontId="9" fillId="0" borderId="161" xfId="0" applyNumberFormat="1" applyFont="1" applyBorder="1" applyAlignment="1">
      <alignment horizontal="center" vertical="center"/>
    </xf>
    <xf numFmtId="1" fontId="9" fillId="0" borderId="74" xfId="0" applyNumberFormat="1" applyFont="1" applyBorder="1" applyAlignment="1">
      <alignment horizontal="center" vertical="center"/>
    </xf>
    <xf numFmtId="1" fontId="9" fillId="0" borderId="172" xfId="0" applyNumberFormat="1" applyFont="1" applyBorder="1" applyAlignment="1">
      <alignment horizontal="center" vertical="center"/>
    </xf>
    <xf numFmtId="1" fontId="8" fillId="0" borderId="173" xfId="0" applyNumberFormat="1" applyFont="1" applyBorder="1" applyAlignment="1">
      <alignment horizontal="center" vertical="center"/>
    </xf>
    <xf numFmtId="1" fontId="83" fillId="0" borderId="165" xfId="0" applyNumberFormat="1" applyFont="1" applyBorder="1" applyAlignment="1">
      <alignment horizontal="center"/>
    </xf>
    <xf numFmtId="1" fontId="8" fillId="0" borderId="174" xfId="0" applyNumberFormat="1" applyFont="1" applyBorder="1" applyAlignment="1">
      <alignment horizontal="center" vertical="center"/>
    </xf>
    <xf numFmtId="1" fontId="83" fillId="0" borderId="174" xfId="0" applyNumberFormat="1" applyFont="1" applyBorder="1" applyAlignment="1">
      <alignment horizont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69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49" xfId="0" applyNumberFormat="1" applyFont="1" applyBorder="1" applyAlignment="1">
      <alignment horizontal="center" vertical="center"/>
    </xf>
    <xf numFmtId="1" fontId="8" fillId="0" borderId="16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175" xfId="0" applyNumberFormat="1" applyFont="1" applyBorder="1" applyAlignment="1">
      <alignment horizontal="center" vertical="center"/>
    </xf>
    <xf numFmtId="1" fontId="9" fillId="0" borderId="77" xfId="0" applyNumberFormat="1" applyFont="1" applyBorder="1" applyAlignment="1">
      <alignment horizontal="center" vertical="center"/>
    </xf>
    <xf numFmtId="1" fontId="8" fillId="0" borderId="176" xfId="0" applyNumberFormat="1" applyFont="1" applyBorder="1" applyAlignment="1">
      <alignment horizontal="center" vertical="center"/>
    </xf>
    <xf numFmtId="1" fontId="9" fillId="0" borderId="177" xfId="0" applyNumberFormat="1" applyFont="1" applyBorder="1" applyAlignment="1">
      <alignment horizontal="center" vertical="center"/>
    </xf>
    <xf numFmtId="1" fontId="9" fillId="0" borderId="178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8" fillId="0" borderId="179" xfId="0" applyNumberFormat="1" applyFont="1" applyBorder="1" applyAlignment="1">
      <alignment horizontal="center" vertical="center"/>
    </xf>
    <xf numFmtId="1" fontId="8" fillId="0" borderId="180" xfId="0" applyNumberFormat="1" applyFont="1" applyBorder="1" applyAlignment="1">
      <alignment horizontal="center" vertical="center"/>
    </xf>
    <xf numFmtId="1" fontId="8" fillId="0" borderId="166" xfId="0" applyNumberFormat="1" applyFont="1" applyBorder="1" applyAlignment="1">
      <alignment horizontal="center" vertical="center"/>
    </xf>
    <xf numFmtId="1" fontId="83" fillId="0" borderId="115" xfId="0" applyNumberFormat="1" applyFont="1" applyBorder="1" applyAlignment="1">
      <alignment horizontal="center"/>
    </xf>
    <xf numFmtId="1" fontId="83" fillId="0" borderId="80" xfId="0" applyNumberFormat="1" applyFont="1" applyBorder="1" applyAlignment="1">
      <alignment horizontal="center"/>
    </xf>
    <xf numFmtId="1" fontId="8" fillId="0" borderId="80" xfId="0" applyNumberFormat="1" applyFont="1" applyBorder="1" applyAlignment="1">
      <alignment horizontal="center" vertical="center"/>
    </xf>
    <xf numFmtId="1" fontId="8" fillId="0" borderId="181" xfId="0" applyNumberFormat="1" applyFont="1" applyBorder="1" applyAlignment="1">
      <alignment horizontal="center" vertical="center"/>
    </xf>
    <xf numFmtId="1" fontId="9" fillId="0" borderId="83" xfId="0" applyNumberFormat="1" applyFont="1" applyBorder="1" applyAlignment="1">
      <alignment horizontal="center" vertical="center"/>
    </xf>
    <xf numFmtId="1" fontId="9" fillId="0" borderId="182" xfId="0" applyNumberFormat="1" applyFont="1" applyBorder="1" applyAlignment="1">
      <alignment horizontal="center" vertical="center"/>
    </xf>
    <xf numFmtId="1" fontId="9" fillId="0" borderId="183" xfId="0" applyNumberFormat="1" applyFont="1" applyBorder="1" applyAlignment="1">
      <alignment horizontal="center" vertical="center"/>
    </xf>
    <xf numFmtId="1" fontId="9" fillId="34" borderId="184" xfId="0" applyNumberFormat="1" applyFont="1" applyFill="1" applyBorder="1" applyAlignment="1">
      <alignment horizontal="center" vertical="center"/>
    </xf>
    <xf numFmtId="1" fontId="9" fillId="34" borderId="154" xfId="0" applyNumberFormat="1" applyFont="1" applyFill="1" applyBorder="1" applyAlignment="1">
      <alignment horizontal="center" vertical="center"/>
    </xf>
    <xf numFmtId="1" fontId="9" fillId="34" borderId="185" xfId="0" applyNumberFormat="1" applyFont="1" applyFill="1" applyBorder="1" applyAlignment="1">
      <alignment horizontal="center" vertical="center"/>
    </xf>
    <xf numFmtId="1" fontId="9" fillId="34" borderId="186" xfId="0" applyNumberFormat="1" applyFont="1" applyFill="1" applyBorder="1" applyAlignment="1">
      <alignment horizontal="center" vertical="center"/>
    </xf>
    <xf numFmtId="1" fontId="9" fillId="34" borderId="187" xfId="0" applyNumberFormat="1" applyFont="1" applyFill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61" applyNumberFormat="1" applyFont="1" applyBorder="1" applyAlignment="1">
      <alignment horizontal="center" vertical="center"/>
      <protection/>
    </xf>
    <xf numFmtId="1" fontId="8" fillId="0" borderId="188" xfId="61" applyNumberFormat="1" applyFont="1" applyBorder="1" applyAlignment="1">
      <alignment horizontal="center" vertical="center"/>
      <protection/>
    </xf>
    <xf numFmtId="1" fontId="8" fillId="0" borderId="25" xfId="61" applyNumberFormat="1" applyFont="1" applyBorder="1" applyAlignment="1">
      <alignment horizontal="center" vertical="center"/>
      <protection/>
    </xf>
    <xf numFmtId="1" fontId="9" fillId="0" borderId="17" xfId="61" applyNumberFormat="1" applyFont="1" applyBorder="1" applyAlignment="1">
      <alignment horizontal="center" vertical="center"/>
      <protection/>
    </xf>
    <xf numFmtId="1" fontId="8" fillId="0" borderId="41" xfId="61" applyNumberFormat="1" applyFont="1" applyBorder="1" applyAlignment="1">
      <alignment horizontal="center" vertical="center"/>
      <protection/>
    </xf>
    <xf numFmtId="1" fontId="9" fillId="0" borderId="20" xfId="61" applyNumberFormat="1" applyFont="1" applyBorder="1" applyAlignment="1">
      <alignment horizontal="center" vertical="center"/>
      <protection/>
    </xf>
    <xf numFmtId="1" fontId="8" fillId="0" borderId="34" xfId="61" applyNumberFormat="1" applyFont="1" applyBorder="1" applyAlignment="1">
      <alignment horizontal="center" vertical="center"/>
      <protection/>
    </xf>
    <xf numFmtId="1" fontId="8" fillId="0" borderId="189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9" fillId="0" borderId="132" xfId="0" applyNumberFormat="1" applyFont="1" applyBorder="1" applyAlignment="1">
      <alignment horizontal="center" vertical="center"/>
    </xf>
    <xf numFmtId="1" fontId="8" fillId="0" borderId="189" xfId="61" applyNumberFormat="1" applyFont="1" applyBorder="1" applyAlignment="1">
      <alignment horizontal="center" vertical="center"/>
      <protection/>
    </xf>
    <xf numFmtId="1" fontId="9" fillId="0" borderId="177" xfId="61" applyNumberFormat="1" applyFont="1" applyBorder="1" applyAlignment="1">
      <alignment horizontal="center" vertical="center"/>
      <protection/>
    </xf>
    <xf numFmtId="1" fontId="9" fillId="0" borderId="175" xfId="61" applyNumberFormat="1" applyFont="1" applyBorder="1" applyAlignment="1">
      <alignment horizontal="center" vertical="center"/>
      <protection/>
    </xf>
    <xf numFmtId="1" fontId="9" fillId="0" borderId="13" xfId="61" applyNumberFormat="1" applyFont="1" applyBorder="1" applyAlignment="1">
      <alignment horizontal="center" vertical="center"/>
      <protection/>
    </xf>
    <xf numFmtId="1" fontId="8" fillId="0" borderId="152" xfId="61" applyNumberFormat="1" applyFont="1" applyBorder="1" applyAlignment="1">
      <alignment horizontal="center" vertical="center"/>
      <protection/>
    </xf>
    <xf numFmtId="1" fontId="8" fillId="0" borderId="72" xfId="0" applyNumberFormat="1" applyFont="1" applyBorder="1" applyAlignment="1">
      <alignment horizontal="center" vertical="center"/>
    </xf>
    <xf numFmtId="1" fontId="8" fillId="0" borderId="71" xfId="0" applyNumberFormat="1" applyFont="1" applyBorder="1" applyAlignment="1">
      <alignment horizontal="center" vertical="center"/>
    </xf>
    <xf numFmtId="1" fontId="9" fillId="35" borderId="161" xfId="61" applyNumberFormat="1" applyFont="1" applyFill="1" applyBorder="1" applyAlignment="1">
      <alignment horizontal="center" vertical="center"/>
      <protection/>
    </xf>
    <xf numFmtId="1" fontId="9" fillId="35" borderId="132" xfId="61" applyNumberFormat="1" applyFont="1" applyFill="1" applyBorder="1" applyAlignment="1">
      <alignment horizontal="center" vertical="center"/>
      <protection/>
    </xf>
    <xf numFmtId="1" fontId="9" fillId="13" borderId="132" xfId="61" applyNumberFormat="1" applyFont="1" applyFill="1" applyBorder="1" applyAlignment="1">
      <alignment horizontal="center" vertical="center"/>
      <protection/>
    </xf>
    <xf numFmtId="1" fontId="34" fillId="0" borderId="0" xfId="0" applyNumberFormat="1" applyFont="1" applyAlignment="1">
      <alignment horizontal="center"/>
    </xf>
    <xf numFmtId="41" fontId="9" fillId="35" borderId="83" xfId="0" applyNumberFormat="1" applyFont="1" applyFill="1" applyBorder="1" applyAlignment="1">
      <alignment horizontal="center" vertical="center"/>
    </xf>
    <xf numFmtId="41" fontId="30" fillId="0" borderId="184" xfId="0" applyNumberFormat="1" applyFont="1" applyBorder="1" applyAlignment="1">
      <alignment horizontal="center" vertical="center"/>
    </xf>
    <xf numFmtId="41" fontId="30" fillId="0" borderId="99" xfId="0" applyNumberFormat="1" applyFont="1" applyBorder="1" applyAlignment="1">
      <alignment horizontal="center" vertical="center"/>
    </xf>
    <xf numFmtId="41" fontId="9" fillId="0" borderId="190" xfId="0" applyNumberFormat="1" applyFont="1" applyBorder="1" applyAlignment="1">
      <alignment horizontal="center" vertical="center"/>
    </xf>
    <xf numFmtId="41" fontId="30" fillId="35" borderId="99" xfId="0" applyNumberFormat="1" applyFont="1" applyFill="1" applyBorder="1" applyAlignment="1">
      <alignment horizontal="center" vertical="center"/>
    </xf>
    <xf numFmtId="41" fontId="9" fillId="0" borderId="191" xfId="0" applyNumberFormat="1" applyFont="1" applyBorder="1" applyAlignment="1">
      <alignment horizontal="center" vertical="center"/>
    </xf>
    <xf numFmtId="41" fontId="9" fillId="0" borderId="192" xfId="0" applyNumberFormat="1" applyFont="1" applyBorder="1" applyAlignment="1">
      <alignment horizontal="center" vertical="center"/>
    </xf>
    <xf numFmtId="41" fontId="30" fillId="0" borderId="193" xfId="0" applyNumberFormat="1" applyFont="1" applyBorder="1" applyAlignment="1">
      <alignment horizontal="center" vertical="center"/>
    </xf>
    <xf numFmtId="41" fontId="30" fillId="0" borderId="94" xfId="0" applyNumberFormat="1" applyFont="1" applyBorder="1" applyAlignment="1">
      <alignment horizontal="center" vertical="center"/>
    </xf>
    <xf numFmtId="41" fontId="9" fillId="0" borderId="194" xfId="0" applyNumberFormat="1" applyFont="1" applyBorder="1" applyAlignment="1">
      <alignment horizontal="center" vertical="center"/>
    </xf>
    <xf numFmtId="41" fontId="9" fillId="0" borderId="195" xfId="0" applyNumberFormat="1" applyFont="1" applyBorder="1" applyAlignment="1">
      <alignment horizontal="center" vertical="center"/>
    </xf>
    <xf numFmtId="41" fontId="9" fillId="0" borderId="196" xfId="0" applyNumberFormat="1" applyFont="1" applyBorder="1" applyAlignment="1">
      <alignment horizontal="center" vertical="center"/>
    </xf>
    <xf numFmtId="41" fontId="30" fillId="0" borderId="197" xfId="0" applyNumberFormat="1" applyFont="1" applyBorder="1" applyAlignment="1">
      <alignment horizontal="center" vertical="center"/>
    </xf>
    <xf numFmtId="41" fontId="30" fillId="0" borderId="198" xfId="0" applyNumberFormat="1" applyFont="1" applyBorder="1" applyAlignment="1">
      <alignment horizontal="center" vertical="center"/>
    </xf>
    <xf numFmtId="41" fontId="9" fillId="0" borderId="199" xfId="0" applyNumberFormat="1" applyFont="1" applyBorder="1" applyAlignment="1">
      <alignment horizontal="center" vertical="center"/>
    </xf>
    <xf numFmtId="41" fontId="30" fillId="35" borderId="94" xfId="0" applyNumberFormat="1" applyFont="1" applyFill="1" applyBorder="1" applyAlignment="1">
      <alignment horizontal="center" vertical="center"/>
    </xf>
    <xf numFmtId="41" fontId="30" fillId="36" borderId="198" xfId="0" applyNumberFormat="1" applyFont="1" applyFill="1" applyBorder="1" applyAlignment="1">
      <alignment horizontal="center" vertical="center"/>
    </xf>
    <xf numFmtId="0" fontId="6" fillId="13" borderId="200" xfId="0" applyFont="1" applyFill="1" applyBorder="1" applyAlignment="1">
      <alignment horizontal="center" vertical="center"/>
    </xf>
    <xf numFmtId="41" fontId="6" fillId="13" borderId="201" xfId="0" applyNumberFormat="1" applyFont="1" applyFill="1" applyBorder="1" applyAlignment="1">
      <alignment horizontal="right" vertical="center"/>
    </xf>
    <xf numFmtId="41" fontId="6" fillId="13" borderId="74" xfId="0" applyNumberFormat="1" applyFont="1" applyFill="1" applyBorder="1" applyAlignment="1">
      <alignment horizontal="right" vertical="center"/>
    </xf>
    <xf numFmtId="41" fontId="6" fillId="13" borderId="202" xfId="0" applyNumberFormat="1" applyFont="1" applyFill="1" applyBorder="1" applyAlignment="1">
      <alignment horizontal="right" vertical="center"/>
    </xf>
    <xf numFmtId="41" fontId="6" fillId="13" borderId="172" xfId="0" applyNumberFormat="1" applyFont="1" applyFill="1" applyBorder="1" applyAlignment="1">
      <alignment horizontal="center" vertical="center"/>
    </xf>
    <xf numFmtId="41" fontId="9" fillId="35" borderId="203" xfId="0" applyNumberFormat="1" applyFont="1" applyFill="1" applyBorder="1" applyAlignment="1">
      <alignment horizontal="center" vertical="center"/>
    </xf>
    <xf numFmtId="41" fontId="9" fillId="35" borderId="93" xfId="0" applyNumberFormat="1" applyFont="1" applyFill="1" applyBorder="1" applyAlignment="1">
      <alignment horizontal="center" vertical="center"/>
    </xf>
    <xf numFmtId="41" fontId="30" fillId="0" borderId="64" xfId="0" applyNumberFormat="1" applyFont="1" applyBorder="1" applyAlignment="1">
      <alignment horizontal="center" vertical="center"/>
    </xf>
    <xf numFmtId="41" fontId="30" fillId="0" borderId="65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179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84" fillId="0" borderId="102" xfId="0" applyNumberFormat="1" applyFont="1" applyBorder="1" applyAlignment="1">
      <alignment horizontal="center" vertical="center"/>
    </xf>
    <xf numFmtId="1" fontId="84" fillId="0" borderId="0" xfId="0" applyNumberFormat="1" applyFont="1" applyAlignment="1">
      <alignment horizontal="center" vertical="center"/>
    </xf>
    <xf numFmtId="1" fontId="85" fillId="0" borderId="0" xfId="0" applyNumberFormat="1" applyFont="1" applyAlignment="1">
      <alignment horizontal="center" vertical="center"/>
    </xf>
    <xf numFmtId="41" fontId="3" fillId="0" borderId="20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" fontId="9" fillId="13" borderId="39" xfId="61" applyNumberFormat="1" applyFont="1" applyFill="1" applyBorder="1" applyAlignment="1">
      <alignment horizontal="center" vertical="center"/>
      <protection/>
    </xf>
    <xf numFmtId="1" fontId="9" fillId="13" borderId="186" xfId="61" applyNumberFormat="1" applyFont="1" applyFill="1" applyBorder="1" applyAlignment="1">
      <alignment horizontal="center" vertical="center"/>
      <protection/>
    </xf>
    <xf numFmtId="41" fontId="9" fillId="0" borderId="205" xfId="0" applyNumberFormat="1" applyFont="1" applyBorder="1" applyAlignment="1">
      <alignment horizontal="center" vertical="center"/>
    </xf>
    <xf numFmtId="41" fontId="8" fillId="0" borderId="120" xfId="0" applyNumberFormat="1" applyFont="1" applyBorder="1" applyAlignment="1">
      <alignment horizontal="center"/>
    </xf>
    <xf numFmtId="1" fontId="86" fillId="0" borderId="102" xfId="0" applyNumberFormat="1" applyFont="1" applyBorder="1" applyAlignment="1">
      <alignment horizontal="center" vertical="center"/>
    </xf>
    <xf numFmtId="1" fontId="87" fillId="0" borderId="162" xfId="0" applyNumberFormat="1" applyFont="1" applyBorder="1" applyAlignment="1">
      <alignment horizontal="center" vertical="center" textRotation="90"/>
    </xf>
    <xf numFmtId="1" fontId="87" fillId="0" borderId="111" xfId="0" applyNumberFormat="1" applyFont="1" applyBorder="1" applyAlignment="1">
      <alignment horizontal="center" vertical="center" textRotation="90"/>
    </xf>
    <xf numFmtId="1" fontId="87" fillId="0" borderId="102" xfId="0" applyNumberFormat="1" applyFont="1" applyBorder="1" applyAlignment="1">
      <alignment horizontal="center" vertical="center" textRotation="90"/>
    </xf>
    <xf numFmtId="1" fontId="86" fillId="0" borderId="12" xfId="0" applyNumberFormat="1" applyFont="1" applyBorder="1" applyAlignment="1">
      <alignment horizontal="center" vertical="center"/>
    </xf>
    <xf numFmtId="1" fontId="86" fillId="0" borderId="69" xfId="0" applyNumberFormat="1" applyFont="1" applyBorder="1" applyAlignment="1">
      <alignment horizontal="center" vertical="center"/>
    </xf>
    <xf numFmtId="1" fontId="86" fillId="0" borderId="16" xfId="0" applyNumberFormat="1" applyFont="1" applyBorder="1" applyAlignment="1">
      <alignment horizontal="center" vertical="center"/>
    </xf>
    <xf numFmtId="1" fontId="86" fillId="0" borderId="70" xfId="0" applyNumberFormat="1" applyFont="1" applyBorder="1" applyAlignment="1">
      <alignment horizontal="center" vertical="center"/>
    </xf>
    <xf numFmtId="1" fontId="87" fillId="0" borderId="78" xfId="0" applyNumberFormat="1" applyFont="1" applyBorder="1" applyAlignment="1">
      <alignment horizontal="center" vertical="center"/>
    </xf>
    <xf numFmtId="1" fontId="87" fillId="0" borderId="74" xfId="0" applyNumberFormat="1" applyFont="1" applyBorder="1" applyAlignment="1">
      <alignment horizontal="center" vertical="center"/>
    </xf>
    <xf numFmtId="1" fontId="87" fillId="0" borderId="206" xfId="0" applyNumberFormat="1" applyFont="1" applyBorder="1" applyAlignment="1">
      <alignment horizontal="center" vertical="center" textRotation="90"/>
    </xf>
    <xf numFmtId="1" fontId="86" fillId="0" borderId="207" xfId="0" applyNumberFormat="1" applyFont="1" applyBorder="1" applyAlignment="1">
      <alignment horizontal="center" vertical="center"/>
    </xf>
    <xf numFmtId="1" fontId="87" fillId="0" borderId="207" xfId="0" applyNumberFormat="1" applyFont="1" applyBorder="1" applyAlignment="1">
      <alignment horizontal="center" vertical="center"/>
    </xf>
    <xf numFmtId="1" fontId="87" fillId="0" borderId="69" xfId="0" applyNumberFormat="1" applyFont="1" applyBorder="1" applyAlignment="1">
      <alignment horizontal="center" vertical="center"/>
    </xf>
    <xf numFmtId="1" fontId="87" fillId="0" borderId="0" xfId="0" applyNumberFormat="1" applyFont="1" applyBorder="1" applyAlignment="1">
      <alignment horizontal="center" vertical="center"/>
    </xf>
    <xf numFmtId="1" fontId="87" fillId="0" borderId="208" xfId="0" applyNumberFormat="1" applyFont="1" applyBorder="1" applyAlignment="1">
      <alignment horizontal="center" vertical="center"/>
    </xf>
    <xf numFmtId="1" fontId="86" fillId="0" borderId="209" xfId="0" applyNumberFormat="1" applyFont="1" applyBorder="1" applyAlignment="1">
      <alignment horizontal="center" vertical="center"/>
    </xf>
    <xf numFmtId="1" fontId="86" fillId="0" borderId="158" xfId="0" applyNumberFormat="1" applyFont="1" applyBorder="1" applyAlignment="1">
      <alignment horizontal="center" vertical="center"/>
    </xf>
    <xf numFmtId="1" fontId="86" fillId="0" borderId="159" xfId="0" applyNumberFormat="1" applyFont="1" applyBorder="1" applyAlignment="1">
      <alignment horizontal="center" vertical="center"/>
    </xf>
    <xf numFmtId="1" fontId="86" fillId="0" borderId="210" xfId="0" applyNumberFormat="1" applyFont="1" applyBorder="1" applyAlignment="1">
      <alignment horizontal="center" vertical="center"/>
    </xf>
    <xf numFmtId="1" fontId="86" fillId="0" borderId="23" xfId="0" applyNumberFormat="1" applyFont="1" applyBorder="1" applyAlignment="1">
      <alignment horizontal="center" vertical="center"/>
    </xf>
    <xf numFmtId="1" fontId="86" fillId="0" borderId="179" xfId="0" applyNumberFormat="1" applyFont="1" applyBorder="1" applyAlignment="1">
      <alignment horizontal="center" vertical="center"/>
    </xf>
    <xf numFmtId="1" fontId="86" fillId="0" borderId="211" xfId="0" applyNumberFormat="1" applyFont="1" applyBorder="1" applyAlignment="1">
      <alignment horizontal="center" vertical="center"/>
    </xf>
    <xf numFmtId="1" fontId="86" fillId="0" borderId="125" xfId="0" applyNumberFormat="1" applyFont="1" applyBorder="1" applyAlignment="1">
      <alignment horizontal="center" vertical="center"/>
    </xf>
    <xf numFmtId="1" fontId="86" fillId="0" borderId="80" xfId="0" applyNumberFormat="1" applyFont="1" applyBorder="1" applyAlignment="1">
      <alignment horizontal="center" vertical="center"/>
    </xf>
    <xf numFmtId="1" fontId="87" fillId="0" borderId="212" xfId="0" applyNumberFormat="1" applyFont="1" applyBorder="1" applyAlignment="1">
      <alignment horizontal="center" vertical="center"/>
    </xf>
    <xf numFmtId="1" fontId="87" fillId="0" borderId="83" xfId="0" applyNumberFormat="1" applyFont="1" applyBorder="1" applyAlignment="1">
      <alignment horizontal="center" vertical="center"/>
    </xf>
    <xf numFmtId="1" fontId="87" fillId="0" borderId="182" xfId="0" applyNumberFormat="1" applyFont="1" applyBorder="1" applyAlignment="1">
      <alignment horizontal="center" vertical="center"/>
    </xf>
    <xf numFmtId="1" fontId="87" fillId="34" borderId="213" xfId="0" applyNumberFormat="1" applyFont="1" applyFill="1" applyBorder="1" applyAlignment="1">
      <alignment horizontal="center" vertical="center"/>
    </xf>
    <xf numFmtId="1" fontId="87" fillId="34" borderId="154" xfId="0" applyNumberFormat="1" applyFont="1" applyFill="1" applyBorder="1" applyAlignment="1">
      <alignment horizontal="center" vertical="center"/>
    </xf>
    <xf numFmtId="1" fontId="87" fillId="34" borderId="184" xfId="0" applyNumberFormat="1" applyFont="1" applyFill="1" applyBorder="1" applyAlignment="1">
      <alignment horizontal="center" vertical="center"/>
    </xf>
    <xf numFmtId="1" fontId="86" fillId="0" borderId="0" xfId="0" applyNumberFormat="1" applyFont="1" applyAlignment="1">
      <alignment horizontal="center" vertical="center"/>
    </xf>
    <xf numFmtId="1" fontId="86" fillId="0" borderId="169" xfId="0" applyNumberFormat="1" applyFont="1" applyBorder="1" applyAlignment="1">
      <alignment horizontal="center" vertical="center"/>
    </xf>
    <xf numFmtId="1" fontId="88" fillId="0" borderId="0" xfId="0" applyNumberFormat="1" applyFont="1" applyAlignment="1">
      <alignment horizontal="center"/>
    </xf>
    <xf numFmtId="1" fontId="86" fillId="0" borderId="166" xfId="0" applyNumberFormat="1" applyFont="1" applyBorder="1" applyAlignment="1">
      <alignment horizontal="center" vertical="center"/>
    </xf>
    <xf numFmtId="49" fontId="8" fillId="0" borderId="128" xfId="0" applyNumberFormat="1" applyFont="1" applyBorder="1" applyAlignment="1">
      <alignment horizontal="left" vertical="center"/>
    </xf>
    <xf numFmtId="1" fontId="9" fillId="0" borderId="133" xfId="0" applyNumberFormat="1" applyFont="1" applyBorder="1" applyAlignment="1">
      <alignment horizontal="center" vertical="center"/>
    </xf>
    <xf numFmtId="1" fontId="8" fillId="0" borderId="214" xfId="0" applyNumberFormat="1" applyFont="1" applyBorder="1" applyAlignment="1">
      <alignment horizontal="center" vertical="center"/>
    </xf>
    <xf numFmtId="1" fontId="8" fillId="0" borderId="215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117" xfId="0" applyNumberFormat="1" applyFont="1" applyBorder="1" applyAlignment="1">
      <alignment horizontal="center" vertical="center"/>
    </xf>
    <xf numFmtId="1" fontId="8" fillId="0" borderId="124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" fontId="9" fillId="0" borderId="206" xfId="0" applyNumberFormat="1" applyFont="1" applyBorder="1" applyAlignment="1">
      <alignment horizontal="center" vertical="center" textRotation="90"/>
    </xf>
    <xf numFmtId="1" fontId="9" fillId="0" borderId="36" xfId="61" applyNumberFormat="1" applyFont="1" applyBorder="1" applyAlignment="1">
      <alignment horizontal="center" vertical="center"/>
      <protection/>
    </xf>
    <xf numFmtId="1" fontId="8" fillId="0" borderId="147" xfId="61" applyNumberFormat="1" applyFont="1" applyBorder="1" applyAlignment="1">
      <alignment horizontal="center" vertical="center"/>
      <protection/>
    </xf>
    <xf numFmtId="1" fontId="9" fillId="0" borderId="11" xfId="61" applyNumberFormat="1" applyFont="1" applyBorder="1" applyAlignment="1">
      <alignment horizontal="center" vertical="center"/>
      <protection/>
    </xf>
    <xf numFmtId="1" fontId="8" fillId="0" borderId="104" xfId="61" applyNumberFormat="1" applyFont="1" applyBorder="1" applyAlignment="1">
      <alignment horizontal="center" vertical="center"/>
      <protection/>
    </xf>
    <xf numFmtId="1" fontId="9" fillId="0" borderId="105" xfId="0" applyNumberFormat="1" applyFont="1" applyFill="1" applyBorder="1" applyAlignment="1">
      <alignment horizontal="center" vertical="center"/>
    </xf>
    <xf numFmtId="1" fontId="8" fillId="0" borderId="103" xfId="0" applyNumberFormat="1" applyFont="1" applyBorder="1" applyAlignment="1">
      <alignment horizontal="center" vertical="center"/>
    </xf>
    <xf numFmtId="1" fontId="9" fillId="0" borderId="155" xfId="0" applyNumberFormat="1" applyFont="1" applyFill="1" applyBorder="1" applyAlignment="1">
      <alignment horizontal="center" vertical="center"/>
    </xf>
    <xf numFmtId="1" fontId="8" fillId="0" borderId="216" xfId="0" applyNumberFormat="1" applyFont="1" applyBorder="1" applyAlignment="1">
      <alignment horizontal="center" vertical="center"/>
    </xf>
    <xf numFmtId="1" fontId="9" fillId="0" borderId="133" xfId="0" applyNumberFormat="1" applyFont="1" applyFill="1" applyBorder="1" applyAlignment="1">
      <alignment horizontal="center" vertical="center"/>
    </xf>
    <xf numFmtId="1" fontId="9" fillId="0" borderId="171" xfId="61" applyNumberFormat="1" applyFont="1" applyBorder="1" applyAlignment="1">
      <alignment horizontal="center" vertical="center"/>
      <protection/>
    </xf>
    <xf numFmtId="1" fontId="8" fillId="0" borderId="217" xfId="0" applyNumberFormat="1" applyFont="1" applyBorder="1" applyAlignment="1">
      <alignment horizontal="center" vertical="center"/>
    </xf>
    <xf numFmtId="1" fontId="9" fillId="0" borderId="201" xfId="0" applyNumberFormat="1" applyFont="1" applyBorder="1" applyAlignment="1">
      <alignment horizontal="center" vertical="center"/>
    </xf>
    <xf numFmtId="1" fontId="9" fillId="0" borderId="156" xfId="61" applyNumberFormat="1" applyFont="1" applyBorder="1" applyAlignment="1">
      <alignment horizontal="center" vertical="center"/>
      <protection/>
    </xf>
    <xf numFmtId="1" fontId="8" fillId="0" borderId="217" xfId="61" applyNumberFormat="1" applyFont="1" applyBorder="1" applyAlignment="1">
      <alignment horizontal="center" vertical="center"/>
      <protection/>
    </xf>
    <xf numFmtId="1" fontId="8" fillId="0" borderId="218" xfId="0" applyNumberFormat="1" applyFont="1" applyBorder="1" applyAlignment="1">
      <alignment horizontal="center" vertical="center"/>
    </xf>
    <xf numFmtId="1" fontId="9" fillId="0" borderId="201" xfId="61" applyNumberFormat="1" applyFont="1" applyBorder="1" applyAlignment="1">
      <alignment horizontal="center" vertical="center"/>
      <protection/>
    </xf>
    <xf numFmtId="1" fontId="8" fillId="0" borderId="164" xfId="61" applyNumberFormat="1" applyFont="1" applyBorder="1" applyAlignment="1">
      <alignment horizontal="center" vertical="center"/>
      <protection/>
    </xf>
    <xf numFmtId="1" fontId="8" fillId="0" borderId="104" xfId="0" applyNumberFormat="1" applyFont="1" applyBorder="1" applyAlignment="1">
      <alignment horizontal="center" vertical="center"/>
    </xf>
    <xf numFmtId="1" fontId="9" fillId="13" borderId="73" xfId="61" applyNumberFormat="1" applyFont="1" applyFill="1" applyBorder="1" applyAlignment="1">
      <alignment horizontal="center" vertical="center"/>
      <protection/>
    </xf>
    <xf numFmtId="1" fontId="9" fillId="13" borderId="187" xfId="61" applyNumberFormat="1" applyFont="1" applyFill="1" applyBorder="1" applyAlignment="1">
      <alignment horizontal="center" vertical="center"/>
      <protection/>
    </xf>
    <xf numFmtId="49" fontId="3" fillId="0" borderId="118" xfId="0" applyNumberFormat="1" applyFont="1" applyBorder="1" applyAlignment="1">
      <alignment vertical="center"/>
    </xf>
    <xf numFmtId="41" fontId="9" fillId="0" borderId="116" xfId="0" applyNumberFormat="1" applyFont="1" applyBorder="1" applyAlignment="1">
      <alignment horizontal="center"/>
    </xf>
    <xf numFmtId="41" fontId="8" fillId="0" borderId="28" xfId="0" applyNumberFormat="1" applyFont="1" applyBorder="1" applyAlignment="1">
      <alignment vertical="center"/>
    </xf>
    <xf numFmtId="41" fontId="9" fillId="0" borderId="162" xfId="0" applyNumberFormat="1" applyFont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1" fontId="8" fillId="0" borderId="76" xfId="0" applyNumberFormat="1" applyFont="1" applyBorder="1" applyAlignment="1">
      <alignment vertical="center"/>
    </xf>
    <xf numFmtId="41" fontId="8" fillId="0" borderId="169" xfId="0" applyNumberFormat="1" applyFont="1" applyBorder="1" applyAlignment="1">
      <alignment horizontal="center" vertical="center"/>
    </xf>
    <xf numFmtId="41" fontId="8" fillId="0" borderId="166" xfId="0" applyNumberFormat="1" applyFont="1" applyBorder="1" applyAlignment="1">
      <alignment horizontal="center" vertical="center"/>
    </xf>
    <xf numFmtId="41" fontId="30" fillId="0" borderId="167" xfId="0" applyNumberFormat="1" applyFont="1" applyBorder="1" applyAlignment="1">
      <alignment horizontal="center" vertical="center"/>
    </xf>
    <xf numFmtId="41" fontId="25" fillId="0" borderId="4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1" fontId="9" fillId="0" borderId="109" xfId="0" applyNumberFormat="1" applyFont="1" applyBorder="1" applyAlignment="1">
      <alignment horizontal="center" vertical="center"/>
    </xf>
    <xf numFmtId="1" fontId="9" fillId="0" borderId="219" xfId="0" applyNumberFormat="1" applyFont="1" applyBorder="1" applyAlignment="1">
      <alignment horizontal="center" vertical="center"/>
    </xf>
    <xf numFmtId="1" fontId="9" fillId="0" borderId="220" xfId="0" applyNumberFormat="1" applyFont="1" applyBorder="1" applyAlignment="1">
      <alignment horizontal="center" vertical="center" textRotation="90" wrapText="1"/>
    </xf>
    <xf numFmtId="1" fontId="9" fillId="0" borderId="181" xfId="0" applyNumberFormat="1" applyFont="1" applyBorder="1" applyAlignment="1">
      <alignment horizontal="center" vertical="center" textRotation="90" wrapText="1"/>
    </xf>
    <xf numFmtId="1" fontId="9" fillId="0" borderId="162" xfId="0" applyNumberFormat="1" applyFont="1" applyBorder="1" applyAlignment="1">
      <alignment horizontal="center" vertical="center"/>
    </xf>
    <xf numFmtId="1" fontId="9" fillId="0" borderId="206" xfId="0" applyNumberFormat="1" applyFont="1" applyBorder="1" applyAlignment="1">
      <alignment horizontal="center" vertical="center"/>
    </xf>
    <xf numFmtId="1" fontId="9" fillId="0" borderId="35" xfId="61" applyNumberFormat="1" applyFont="1" applyBorder="1" applyAlignment="1">
      <alignment horizontal="center" vertical="center"/>
      <protection/>
    </xf>
    <xf numFmtId="1" fontId="9" fillId="0" borderId="163" xfId="61" applyNumberFormat="1" applyFont="1" applyBorder="1" applyAlignment="1">
      <alignment horizontal="center" vertical="center"/>
      <protection/>
    </xf>
    <xf numFmtId="1" fontId="9" fillId="0" borderId="35" xfId="61" applyNumberFormat="1" applyFont="1" applyBorder="1" applyAlignment="1">
      <alignment horizontal="center" vertical="center" textRotation="90" wrapText="1"/>
      <protection/>
    </xf>
    <xf numFmtId="0" fontId="9" fillId="0" borderId="35" xfId="61" applyFont="1" applyBorder="1" applyAlignment="1">
      <alignment horizontal="center" vertical="center"/>
      <protection/>
    </xf>
    <xf numFmtId="1" fontId="9" fillId="0" borderId="35" xfId="61" applyNumberFormat="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/>
      <protection/>
    </xf>
    <xf numFmtId="0" fontId="6" fillId="0" borderId="2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6" fillId="0" borderId="222" xfId="0" applyNumberFormat="1" applyFont="1" applyBorder="1" applyAlignment="1">
      <alignment horizontal="center" vertical="center"/>
    </xf>
    <xf numFmtId="49" fontId="6" fillId="0" borderId="223" xfId="0" applyNumberFormat="1" applyFont="1" applyBorder="1" applyAlignment="1">
      <alignment horizontal="center" vertical="center"/>
    </xf>
    <xf numFmtId="0" fontId="19" fillId="0" borderId="224" xfId="0" applyFont="1" applyBorder="1" applyAlignment="1">
      <alignment horizontal="center" vertical="center" wrapText="1"/>
    </xf>
    <xf numFmtId="0" fontId="19" fillId="0" borderId="134" xfId="0" applyFont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0" fontId="6" fillId="0" borderId="228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9" fillId="0" borderId="162" xfId="0" applyFont="1" applyBorder="1" applyAlignment="1">
      <alignment horizontal="center"/>
    </xf>
    <xf numFmtId="0" fontId="9" fillId="0" borderId="116" xfId="0" applyFont="1" applyBorder="1" applyAlignment="1">
      <alignment horizontal="center"/>
    </xf>
    <xf numFmtId="41" fontId="9" fillId="0" borderId="109" xfId="0" applyNumberFormat="1" applyFont="1" applyBorder="1" applyAlignment="1">
      <alignment horizontal="center" vertical="center"/>
    </xf>
    <xf numFmtId="3" fontId="8" fillId="0" borderId="102" xfId="0" applyNumberFormat="1" applyFont="1" applyBorder="1" applyAlignment="1">
      <alignment horizontal="center"/>
    </xf>
    <xf numFmtId="41" fontId="9" fillId="0" borderId="36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vertical="center"/>
    </xf>
    <xf numFmtId="41" fontId="9" fillId="0" borderId="162" xfId="0" applyNumberFormat="1" applyFont="1" applyBorder="1" applyAlignment="1">
      <alignment horizontal="center" vertical="center"/>
    </xf>
    <xf numFmtId="41" fontId="9" fillId="0" borderId="116" xfId="0" applyNumberFormat="1" applyFont="1" applyBorder="1" applyAlignment="1">
      <alignment horizontal="center" vertical="center"/>
    </xf>
    <xf numFmtId="41" fontId="9" fillId="0" borderId="162" xfId="0" applyNumberFormat="1" applyFont="1" applyBorder="1" applyAlignment="1">
      <alignment horizontal="center"/>
    </xf>
    <xf numFmtId="41" fontId="9" fillId="0" borderId="109" xfId="0" applyNumberFormat="1" applyFont="1" applyBorder="1" applyAlignment="1">
      <alignment horizontal="center"/>
    </xf>
    <xf numFmtId="41" fontId="9" fillId="0" borderId="116" xfId="0" applyNumberFormat="1" applyFont="1" applyBorder="1" applyAlignment="1">
      <alignment horizontal="center"/>
    </xf>
    <xf numFmtId="41" fontId="7" fillId="0" borderId="102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/>
    </xf>
    <xf numFmtId="0" fontId="6" fillId="0" borderId="81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232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33" xfId="0" applyFont="1" applyBorder="1" applyAlignment="1">
      <alignment horizontal="center" vertical="center"/>
    </xf>
    <xf numFmtId="0" fontId="6" fillId="0" borderId="234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62" xfId="0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  <cellStyle name="ปกติ 2 2" xfId="62"/>
    <cellStyle name="ปกติ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200025</xdr:rowOff>
    </xdr:from>
    <xdr:to>
      <xdr:col>9</xdr:col>
      <xdr:colOff>0</xdr:colOff>
      <xdr:row>34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550"/>
        <a:stretch>
          <a:fillRect/>
        </a:stretch>
      </xdr:blipFill>
      <xdr:spPr>
        <a:xfrm>
          <a:off x="0" y="200025"/>
          <a:ext cx="7134225" cy="1032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1</xdr:row>
      <xdr:rowOff>152400</xdr:rowOff>
    </xdr:from>
    <xdr:to>
      <xdr:col>8</xdr:col>
      <xdr:colOff>276225</xdr:colOff>
      <xdr:row>6</xdr:row>
      <xdr:rowOff>247650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457200"/>
          <a:ext cx="10001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95250</xdr:colOff>
      <xdr:row>8</xdr:row>
      <xdr:rowOff>114300</xdr:rowOff>
    </xdr:from>
    <xdr:ext cx="1819275" cy="942975"/>
    <xdr:sp>
      <xdr:nvSpPr>
        <xdr:cNvPr id="3" name="Rectangle 7"/>
        <xdr:cNvSpPr>
          <a:spLocks/>
        </xdr:cNvSpPr>
      </xdr:nvSpPr>
      <xdr:spPr>
        <a:xfrm>
          <a:off x="2466975" y="2552700"/>
          <a:ext cx="18192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800" b="1" i="0" u="none" baseline="0">
              <a:solidFill>
                <a:srgbClr val="424242"/>
              </a:solidFill>
            </a:rPr>
            <a:t>สถิตินิสิต</a:t>
          </a:r>
        </a:p>
      </xdr:txBody>
    </xdr:sp>
    <xdr:clientData/>
  </xdr:oneCellAnchor>
  <xdr:oneCellAnchor>
    <xdr:from>
      <xdr:col>3</xdr:col>
      <xdr:colOff>142875</xdr:colOff>
      <xdr:row>12</xdr:row>
      <xdr:rowOff>200025</xdr:rowOff>
    </xdr:from>
    <xdr:ext cx="3867150" cy="828675"/>
    <xdr:sp>
      <xdr:nvSpPr>
        <xdr:cNvPr id="4" name="Rectangle 14"/>
        <xdr:cNvSpPr>
          <a:spLocks/>
        </xdr:cNvSpPr>
      </xdr:nvSpPr>
      <xdr:spPr>
        <a:xfrm>
          <a:off x="2514600" y="3857625"/>
          <a:ext cx="38671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5400" b="1" i="0" u="none" baseline="0">
              <a:solidFill>
                <a:srgbClr val="0000FF"/>
              </a:solidFill>
            </a:rPr>
            <a:t>มหาวิทยาลัยทักษิณ</a:t>
          </a:r>
        </a:p>
      </xdr:txBody>
    </xdr:sp>
    <xdr:clientData/>
  </xdr:oneCellAnchor>
  <xdr:oneCellAnchor>
    <xdr:from>
      <xdr:col>3</xdr:col>
      <xdr:colOff>66675</xdr:colOff>
      <xdr:row>10</xdr:row>
      <xdr:rowOff>247650</xdr:rowOff>
    </xdr:from>
    <xdr:ext cx="3333750" cy="704850"/>
    <xdr:sp>
      <xdr:nvSpPr>
        <xdr:cNvPr id="5" name="Rectangle 15"/>
        <xdr:cNvSpPr>
          <a:spLocks/>
        </xdr:cNvSpPr>
      </xdr:nvSpPr>
      <xdr:spPr>
        <a:xfrm>
          <a:off x="2438400" y="3295650"/>
          <a:ext cx="333375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500" b="1" i="0" u="none" baseline="0">
              <a:solidFill>
                <a:srgbClr val="808080"/>
              </a:solidFill>
            </a:rPr>
            <a:t>ประจำปีการศึกษา 256</a:t>
          </a:r>
          <a:r>
            <a:rPr lang="en-US" cap="none" sz="3500" b="1" i="0" u="none" baseline="0">
              <a:solidFill>
                <a:srgbClr val="808080"/>
              </a:solidFill>
            </a:rPr>
            <a:t>5</a:t>
          </a:r>
        </a:p>
      </xdr:txBody>
    </xdr:sp>
    <xdr:clientData/>
  </xdr:oneCellAnchor>
  <xdr:oneCellAnchor>
    <xdr:from>
      <xdr:col>5</xdr:col>
      <xdr:colOff>771525</xdr:colOff>
      <xdr:row>31</xdr:row>
      <xdr:rowOff>180975</xdr:rowOff>
    </xdr:from>
    <xdr:ext cx="1895475" cy="333375"/>
    <xdr:sp>
      <xdr:nvSpPr>
        <xdr:cNvPr id="6" name="Rectangle 16"/>
        <xdr:cNvSpPr>
          <a:spLocks/>
        </xdr:cNvSpPr>
      </xdr:nvSpPr>
      <xdr:spPr>
        <a:xfrm>
          <a:off x="4724400" y="9801225"/>
          <a:ext cx="1895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ข้อมูล ณ วันที่ </a:t>
          </a:r>
          <a:r>
            <a:rPr lang="en-US" cap="none" sz="1400" b="1" i="0" u="none" baseline="0">
              <a:solidFill>
                <a:srgbClr val="000000"/>
              </a:solidFill>
            </a:rPr>
            <a:t>22</a:t>
          </a:r>
          <a:r>
            <a:rPr lang="en-US" cap="none" sz="1400" b="1" i="0" u="none" baseline="0">
              <a:solidFill>
                <a:srgbClr val="000000"/>
              </a:solidFill>
            </a:rPr>
            <a:t> กรกฎาคม 256</a:t>
          </a: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3</xdr:col>
      <xdr:colOff>590550</xdr:colOff>
      <xdr:row>30</xdr:row>
      <xdr:rowOff>133350</xdr:rowOff>
    </xdr:from>
    <xdr:ext cx="3619500" cy="457200"/>
    <xdr:sp>
      <xdr:nvSpPr>
        <xdr:cNvPr id="7" name="Rectangle 17"/>
        <xdr:cNvSpPr>
          <a:spLocks/>
        </xdr:cNvSpPr>
      </xdr:nvSpPr>
      <xdr:spPr>
        <a:xfrm>
          <a:off x="2962275" y="9448800"/>
          <a:ext cx="3619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กลุ่มภารกิจทะเบียนนิสิตและบริการการศึกษา</a:t>
          </a:r>
        </a:p>
      </xdr:txBody>
    </xdr:sp>
    <xdr:clientData/>
  </xdr:oneCellAnchor>
  <xdr:oneCellAnchor>
    <xdr:from>
      <xdr:col>7</xdr:col>
      <xdr:colOff>371475</xdr:colOff>
      <xdr:row>29</xdr:row>
      <xdr:rowOff>219075</xdr:rowOff>
    </xdr:from>
    <xdr:ext cx="790575" cy="390525"/>
    <xdr:sp>
      <xdr:nvSpPr>
        <xdr:cNvPr id="8" name="Rectangle 18"/>
        <xdr:cNvSpPr>
          <a:spLocks/>
        </xdr:cNvSpPr>
      </xdr:nvSpPr>
      <xdr:spPr>
        <a:xfrm>
          <a:off x="5905500" y="9229725"/>
          <a:ext cx="7905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จัดทำโดย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neDrive%20-%20THAKSIN%20UNIVERSITY\MyJob\AboutMyJob\STDStat\&#3626;&#3606;&#3636;&#3605;&#3636;&#3626;&#3635;&#3648;&#3619;&#3655;&#3592;&#3585;&#3634;&#3619;&#3624;&#3638;&#3585;&#3625;&#3634;\2564%20&#3592;&#3635;&#3609;&#3623;&#3609;&#3609;&#3636;&#3626;&#3636;&#3605;&#3592;&#3610;%20&#3649;&#3618;&#3585;&#3605;&#3634;&#3617;&#3626;&#3634;&#3586;&#3634;%20&#3648;&#3614;&#362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2564"/>
      <sheetName val="2-2564"/>
      <sheetName val="3-2564"/>
    </sheetNames>
    <sheetDataSet>
      <sheetData sheetId="1">
        <row r="6">
          <cell r="C6" t="str">
            <v>ศศ.บ.การจัดการทรัพยากรมนุษย์</v>
          </cell>
          <cell r="D6">
            <v>63</v>
          </cell>
          <cell r="E6">
            <v>10</v>
          </cell>
          <cell r="F6">
            <v>53</v>
          </cell>
        </row>
        <row r="7">
          <cell r="C7" t="str">
            <v>ศศ.บ.การบริหารและพัฒนาชุมชน</v>
          </cell>
          <cell r="D7">
            <v>43</v>
          </cell>
          <cell r="E7">
            <v>12</v>
          </cell>
          <cell r="F7">
            <v>31</v>
          </cell>
        </row>
        <row r="8">
          <cell r="C8" t="str">
            <v>นศ.บ.นิเทศศาสตร์</v>
          </cell>
          <cell r="D8">
            <v>31</v>
          </cell>
          <cell r="E8">
            <v>13</v>
          </cell>
          <cell r="F8">
            <v>18</v>
          </cell>
        </row>
        <row r="9">
          <cell r="C9" t="str">
            <v>ศศ.บ.บรรณารักษศาสตร์และสารสนเทศศาสตร์</v>
          </cell>
          <cell r="D9">
            <v>40</v>
          </cell>
          <cell r="E9">
            <v>6</v>
          </cell>
          <cell r="F9">
            <v>34</v>
          </cell>
        </row>
        <row r="10">
          <cell r="C10" t="str">
            <v>ศศ.บ.ประวัติศาสตร์</v>
          </cell>
          <cell r="D10">
            <v>36</v>
          </cell>
          <cell r="E10">
            <v>7</v>
          </cell>
          <cell r="F10">
            <v>29</v>
          </cell>
        </row>
        <row r="11">
          <cell r="C11" t="str">
            <v>ศศ.บ.ภาษาจีน</v>
          </cell>
          <cell r="D11">
            <v>63</v>
          </cell>
          <cell r="E11">
            <v>7</v>
          </cell>
          <cell r="F11">
            <v>56</v>
          </cell>
        </row>
        <row r="12">
          <cell r="C12" t="str">
            <v>ศศ.บ.ภาษาญี่ปุ่น</v>
          </cell>
          <cell r="D12">
            <v>41</v>
          </cell>
          <cell r="E12">
            <v>14</v>
          </cell>
          <cell r="F12">
            <v>27</v>
          </cell>
        </row>
        <row r="13">
          <cell r="C13" t="str">
            <v>ศศ.บ.ภาษามลายู</v>
          </cell>
          <cell r="D13">
            <v>22</v>
          </cell>
          <cell r="E13">
            <v>1</v>
          </cell>
          <cell r="F13">
            <v>21</v>
          </cell>
        </row>
        <row r="14">
          <cell r="C14" t="str">
            <v>ศศ.บ.ภาษาอังกฤษ</v>
          </cell>
          <cell r="D14">
            <v>112</v>
          </cell>
          <cell r="E14">
            <v>29</v>
          </cell>
          <cell r="F14">
            <v>83</v>
          </cell>
        </row>
        <row r="15">
          <cell r="C15" t="str">
            <v>ศศ.บ.ภาษาไทย</v>
          </cell>
          <cell r="D15">
            <v>38</v>
          </cell>
          <cell r="E15">
            <v>7</v>
          </cell>
          <cell r="F15">
            <v>31</v>
          </cell>
        </row>
        <row r="16">
          <cell r="C16" t="str">
            <v>วท.บ.ภูมิศาสตร์</v>
          </cell>
          <cell r="D16">
            <v>27</v>
          </cell>
          <cell r="E16">
            <v>9</v>
          </cell>
          <cell r="F16">
            <v>18</v>
          </cell>
        </row>
        <row r="17">
          <cell r="C17" t="str">
            <v>รป.บ.รัฐประศาสนศาสตร์</v>
          </cell>
          <cell r="D17">
            <v>35</v>
          </cell>
          <cell r="E17">
            <v>16</v>
          </cell>
          <cell r="F17">
            <v>19</v>
          </cell>
        </row>
        <row r="18">
          <cell r="C18" t="str">
            <v>กศ.บ.การวัดและประเมินทางการศึกษา</v>
          </cell>
          <cell r="D18">
            <v>74</v>
          </cell>
          <cell r="E18">
            <v>8</v>
          </cell>
          <cell r="F18">
            <v>66</v>
          </cell>
        </row>
        <row r="19">
          <cell r="C19" t="str">
            <v>กศ.บ.การศึกษาปฐมวัย</v>
          </cell>
          <cell r="D19">
            <v>26</v>
          </cell>
          <cell r="E19">
            <v>1</v>
          </cell>
          <cell r="F19">
            <v>25</v>
          </cell>
        </row>
        <row r="20">
          <cell r="C20" t="str">
            <v>กศ.บ.คณิตศาสตร์</v>
          </cell>
          <cell r="D20">
            <v>33</v>
          </cell>
          <cell r="E20">
            <v>6</v>
          </cell>
          <cell r="F20">
            <v>27</v>
          </cell>
        </row>
        <row r="21">
          <cell r="C21" t="str">
            <v>กศ.บ.ชีววิทยา</v>
          </cell>
          <cell r="D21">
            <v>48</v>
          </cell>
          <cell r="E21">
            <v>10</v>
          </cell>
          <cell r="F21">
            <v>38</v>
          </cell>
        </row>
        <row r="22">
          <cell r="C22" t="str">
            <v>กศ.บ.พลศึกษา</v>
          </cell>
          <cell r="D22">
            <v>31</v>
          </cell>
          <cell r="E22">
            <v>23</v>
          </cell>
          <cell r="F22">
            <v>8</v>
          </cell>
        </row>
        <row r="23">
          <cell r="C23" t="str">
            <v>กศ.บ.ฟิสิกส์</v>
          </cell>
          <cell r="D23">
            <v>45</v>
          </cell>
          <cell r="E23">
            <v>15</v>
          </cell>
          <cell r="F23">
            <v>30</v>
          </cell>
        </row>
        <row r="24">
          <cell r="C24" t="str">
            <v>กศ.บ.ภาษาอังกฤษ</v>
          </cell>
          <cell r="D24">
            <v>29</v>
          </cell>
          <cell r="E24">
            <v>3</v>
          </cell>
          <cell r="F24">
            <v>26</v>
          </cell>
        </row>
        <row r="25">
          <cell r="C25" t="str">
            <v>กศ.บ.ภาษาไทย</v>
          </cell>
          <cell r="D25">
            <v>31</v>
          </cell>
          <cell r="E25">
            <v>6</v>
          </cell>
          <cell r="F25">
            <v>25</v>
          </cell>
        </row>
        <row r="26">
          <cell r="C26" t="str">
            <v>กศ.บ.ศิลปศึกษา</v>
          </cell>
          <cell r="D26">
            <v>29</v>
          </cell>
          <cell r="E26">
            <v>12</v>
          </cell>
          <cell r="F26">
            <v>17</v>
          </cell>
        </row>
        <row r="27">
          <cell r="C27" t="str">
            <v>กศ.บ.สังคมศึกษา</v>
          </cell>
          <cell r="D27">
            <v>29</v>
          </cell>
          <cell r="E27">
            <v>12</v>
          </cell>
          <cell r="F27">
            <v>17</v>
          </cell>
        </row>
        <row r="28">
          <cell r="C28" t="str">
            <v>กศ.บ.เคมี</v>
          </cell>
          <cell r="D28">
            <v>43</v>
          </cell>
          <cell r="E28">
            <v>5</v>
          </cell>
          <cell r="F28">
            <v>38</v>
          </cell>
        </row>
        <row r="29">
          <cell r="C29" t="str">
            <v>กศ.บ.เทคโนโลยีและสื่อสารการศึกษา</v>
          </cell>
          <cell r="D29">
            <v>65</v>
          </cell>
          <cell r="E29">
            <v>16</v>
          </cell>
          <cell r="F29">
            <v>49</v>
          </cell>
        </row>
        <row r="30">
          <cell r="C30" t="str">
            <v>ดศ.บ.ดุริยางคศาสตร์สากล</v>
          </cell>
          <cell r="D30">
            <v>29</v>
          </cell>
          <cell r="E30">
            <v>20</v>
          </cell>
          <cell r="F30">
            <v>9</v>
          </cell>
        </row>
        <row r="31">
          <cell r="C31" t="str">
            <v>ศป.บ.ทัศนศิลป์</v>
          </cell>
          <cell r="D31">
            <v>6</v>
          </cell>
          <cell r="E31">
            <v>3</v>
          </cell>
          <cell r="F31">
            <v>3</v>
          </cell>
        </row>
        <row r="32">
          <cell r="C32" t="str">
            <v>ศป.บ.ศิลปะการออกแบบ</v>
          </cell>
          <cell r="D32">
            <v>31</v>
          </cell>
          <cell r="E32">
            <v>12</v>
          </cell>
          <cell r="F32">
            <v>19</v>
          </cell>
        </row>
        <row r="33">
          <cell r="C33" t="str">
            <v>ศป.บ.ศิลปะการแสดง</v>
          </cell>
          <cell r="D33">
            <v>3</v>
          </cell>
          <cell r="E33">
            <v>1</v>
          </cell>
          <cell r="F33">
            <v>2</v>
          </cell>
        </row>
        <row r="34">
          <cell r="C34" t="str">
            <v>บธ.บ.การจัดการธุรกิจการค้าสมัยใหม่</v>
          </cell>
          <cell r="D34">
            <v>97</v>
          </cell>
          <cell r="E34">
            <v>23</v>
          </cell>
          <cell r="F34">
            <v>74</v>
          </cell>
        </row>
        <row r="35">
          <cell r="C35" t="str">
            <v>บธ.บ.การจัดการธุรกิจการค้าสมัยใหม่</v>
          </cell>
          <cell r="D35">
            <v>17</v>
          </cell>
          <cell r="E35">
            <v>2</v>
          </cell>
          <cell r="F35">
            <v>15</v>
          </cell>
        </row>
        <row r="36">
          <cell r="C36" t="str">
            <v>บธ.บ.การตลาด</v>
          </cell>
          <cell r="D36">
            <v>89</v>
          </cell>
          <cell r="E36">
            <v>26</v>
          </cell>
          <cell r="F36">
            <v>63</v>
          </cell>
        </row>
        <row r="37">
          <cell r="C37" t="str">
            <v>บช.บ.การบัญชี</v>
          </cell>
          <cell r="D37">
            <v>119</v>
          </cell>
          <cell r="E37">
            <v>16</v>
          </cell>
          <cell r="F37">
            <v>103</v>
          </cell>
        </row>
        <row r="38">
          <cell r="C38" t="str">
            <v>บช.บ.การบัญชี</v>
          </cell>
          <cell r="D38">
            <v>3</v>
          </cell>
          <cell r="E38">
            <v>1</v>
          </cell>
          <cell r="F38">
            <v>2</v>
          </cell>
        </row>
        <row r="39">
          <cell r="C39" t="str">
            <v>บธ.บ.การประกอบการและการจัดการ</v>
          </cell>
          <cell r="D39">
            <v>76</v>
          </cell>
          <cell r="E39">
            <v>24</v>
          </cell>
          <cell r="F39">
            <v>52</v>
          </cell>
        </row>
        <row r="40">
          <cell r="C40" t="str">
            <v>ศ.บ.เศรษฐศาสตร์</v>
          </cell>
          <cell r="D40">
            <v>65</v>
          </cell>
          <cell r="E40">
            <v>10</v>
          </cell>
          <cell r="F40">
            <v>55</v>
          </cell>
        </row>
        <row r="41">
          <cell r="C41" t="str">
            <v>น.บ.นิติศาสตร์</v>
          </cell>
          <cell r="D41">
            <v>370</v>
          </cell>
          <cell r="E41">
            <v>124</v>
          </cell>
          <cell r="F41">
            <v>246</v>
          </cell>
        </row>
        <row r="42">
          <cell r="C42" t="str">
            <v>น.บ.นิติศาสตร์</v>
          </cell>
          <cell r="D42">
            <v>49</v>
          </cell>
          <cell r="E42">
            <v>29</v>
          </cell>
          <cell r="F42">
            <v>20</v>
          </cell>
        </row>
        <row r="43">
          <cell r="C43" t="str">
            <v>รป.บ.การบริหารงานตำรวจฯ</v>
          </cell>
          <cell r="D43">
            <v>28</v>
          </cell>
          <cell r="E43">
            <v>21</v>
          </cell>
          <cell r="F43">
            <v>7</v>
          </cell>
        </row>
        <row r="46">
          <cell r="C46" t="str">
            <v>กศ.ม.การบริหารการศึกษา</v>
          </cell>
          <cell r="D46">
            <v>2</v>
          </cell>
          <cell r="E46">
            <v>0</v>
          </cell>
          <cell r="F46">
            <v>2</v>
          </cell>
        </row>
        <row r="47">
          <cell r="C47" t="str">
            <v>กศ.ม.การบริหารการศึกษา</v>
          </cell>
          <cell r="D47">
            <v>62</v>
          </cell>
          <cell r="E47">
            <v>24</v>
          </cell>
          <cell r="F47">
            <v>38</v>
          </cell>
        </row>
        <row r="48">
          <cell r="C48" t="str">
            <v>กศ.ม.การสอนวิทย์ฯ คณิตฯและคอมฯ</v>
          </cell>
          <cell r="D48">
            <v>5</v>
          </cell>
          <cell r="E48">
            <v>0</v>
          </cell>
          <cell r="F48">
            <v>5</v>
          </cell>
        </row>
        <row r="49">
          <cell r="C49" t="str">
            <v>กศ.ม.พลศึกษา</v>
          </cell>
          <cell r="D49">
            <v>2</v>
          </cell>
          <cell r="E49">
            <v>0</v>
          </cell>
          <cell r="F49">
            <v>2</v>
          </cell>
        </row>
        <row r="50">
          <cell r="C50" t="str">
            <v>กศ.ม.การวิจัยและประเมิน</v>
          </cell>
          <cell r="D50">
            <v>2</v>
          </cell>
          <cell r="E50">
            <v>1</v>
          </cell>
          <cell r="F50">
            <v>1</v>
          </cell>
        </row>
        <row r="51">
          <cell r="C51" t="str">
            <v>กศ.ม.ภาษาไทย</v>
          </cell>
          <cell r="D51">
            <v>2</v>
          </cell>
          <cell r="E51">
            <v>1</v>
          </cell>
          <cell r="F51">
            <v>1</v>
          </cell>
        </row>
        <row r="52">
          <cell r="C52" t="str">
            <v>กศ.ม.เทคโนโลยีและสื่อสารการศึกษา</v>
          </cell>
          <cell r="D52">
            <v>1</v>
          </cell>
          <cell r="E52">
            <v>0</v>
          </cell>
          <cell r="F52">
            <v>1</v>
          </cell>
        </row>
        <row r="53">
          <cell r="C53" t="str">
            <v>กศ.ด.การบริหารการศึกษา</v>
          </cell>
          <cell r="D53">
            <v>7</v>
          </cell>
          <cell r="E53">
            <v>3</v>
          </cell>
          <cell r="F5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50"/>
  <sheetViews>
    <sheetView showGridLines="0" view="pageBreakPreview" zoomScaleNormal="50" zoomScaleSheetLayoutView="100" zoomScalePageLayoutView="55" workbookViewId="0" topLeftCell="A25">
      <selection activeCell="P31" sqref="P31"/>
    </sheetView>
  </sheetViews>
  <sheetFormatPr defaultColWidth="9.00390625" defaultRowHeight="24"/>
  <cols>
    <col min="1" max="8" width="10.375" style="0" customWidth="1"/>
    <col min="9" max="9" width="10.625" style="0" customWidth="1"/>
  </cols>
  <sheetData>
    <row r="7" spans="1:9" ht="24">
      <c r="A7" s="690"/>
      <c r="B7" s="690"/>
      <c r="C7" s="690"/>
      <c r="D7" s="690"/>
      <c r="E7" s="690"/>
      <c r="F7" s="690"/>
      <c r="G7" s="690"/>
      <c r="H7" s="690"/>
      <c r="I7" s="690"/>
    </row>
    <row r="28" spans="2:9" s="71" customFormat="1" ht="31.5" customHeight="1">
      <c r="B28" s="109" t="s">
        <v>111</v>
      </c>
      <c r="D28" s="691"/>
      <c r="E28" s="691"/>
      <c r="F28" s="691"/>
      <c r="G28" s="691"/>
      <c r="H28" s="691"/>
      <c r="I28" s="691"/>
    </row>
    <row r="29" spans="4:9" s="71" customFormat="1" ht="30" customHeight="1">
      <c r="D29" s="691"/>
      <c r="E29" s="691"/>
      <c r="F29" s="691"/>
      <c r="G29" s="691"/>
      <c r="H29" s="691"/>
      <c r="I29" s="691"/>
    </row>
    <row r="32" ht="19.5" customHeight="1"/>
    <row r="33" ht="15" customHeight="1"/>
    <row r="38" ht="24">
      <c r="A38" s="261"/>
    </row>
    <row r="39" spans="1:3" ht="24">
      <c r="A39" s="261"/>
      <c r="B39" s="420"/>
      <c r="C39" s="421"/>
    </row>
    <row r="40" spans="1:3" ht="24">
      <c r="A40" s="262"/>
      <c r="B40" s="422"/>
      <c r="C40" s="421"/>
    </row>
    <row r="41" spans="1:3" ht="24">
      <c r="A41" s="262"/>
      <c r="B41" s="422"/>
      <c r="C41" s="421"/>
    </row>
    <row r="42" spans="2:3" ht="24">
      <c r="B42" s="422"/>
      <c r="C42" s="421"/>
    </row>
    <row r="43" spans="2:3" ht="24">
      <c r="B43" s="422"/>
      <c r="C43" s="421"/>
    </row>
    <row r="44" spans="2:3" ht="24">
      <c r="B44" s="422"/>
      <c r="C44" s="421"/>
    </row>
    <row r="45" spans="2:3" ht="24">
      <c r="B45" s="420"/>
      <c r="C45" s="420"/>
    </row>
    <row r="46" spans="2:3" ht="24">
      <c r="B46" s="420"/>
      <c r="C46" s="421"/>
    </row>
    <row r="47" spans="2:3" ht="24">
      <c r="B47" s="420"/>
      <c r="C47" s="421"/>
    </row>
    <row r="48" spans="2:3" ht="24">
      <c r="B48" s="420"/>
      <c r="C48" s="421"/>
    </row>
    <row r="49" spans="2:3" ht="24">
      <c r="B49" s="420"/>
      <c r="C49" s="421"/>
    </row>
    <row r="50" spans="2:3" ht="24">
      <c r="B50" s="420"/>
      <c r="C50" s="421"/>
    </row>
  </sheetData>
  <sheetProtection/>
  <mergeCells count="3">
    <mergeCell ref="A7:I7"/>
    <mergeCell ref="D28:I28"/>
    <mergeCell ref="D29:I29"/>
  </mergeCells>
  <printOptions horizontalCentered="1"/>
  <pageMargins left="0.015151515151515152" right="0" top="0" bottom="0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8"/>
  <sheetViews>
    <sheetView showGridLines="0" zoomScale="80" zoomScaleNormal="80" zoomScalePageLayoutView="0" workbookViewId="0" topLeftCell="A1">
      <selection activeCell="N13" sqref="N13"/>
    </sheetView>
  </sheetViews>
  <sheetFormatPr defaultColWidth="10.00390625" defaultRowHeight="23.25" customHeight="1"/>
  <cols>
    <col min="1" max="1" width="32.125" style="32" customWidth="1"/>
    <col min="2" max="6" width="4.875" style="2" customWidth="1"/>
    <col min="7" max="8" width="4.625" style="2" customWidth="1"/>
    <col min="9" max="9" width="4.50390625" style="2" customWidth="1"/>
    <col min="10" max="10" width="5.25390625" style="2" bestFit="1" customWidth="1"/>
    <col min="11" max="11" width="4.50390625" style="2" customWidth="1"/>
    <col min="12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7" width="5.00390625" style="2" customWidth="1"/>
    <col min="18" max="18" width="4.75390625" style="2" customWidth="1"/>
    <col min="19" max="19" width="5.875" style="2" customWidth="1"/>
    <col min="20" max="22" width="6.125" style="2" customWidth="1"/>
    <col min="23" max="16384" width="10.00390625" style="1" customWidth="1"/>
  </cols>
  <sheetData>
    <row r="1" spans="1:22" ht="23.25" customHeight="1">
      <c r="A1" s="773" t="s">
        <v>0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</row>
    <row r="2" spans="1:22" ht="23.25" customHeight="1">
      <c r="A2" s="773" t="s">
        <v>411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</row>
    <row r="3" spans="1:22" ht="23.25" customHeight="1">
      <c r="A3" s="773" t="s">
        <v>14</v>
      </c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</row>
    <row r="5" spans="1:22" ht="23.25" customHeight="1">
      <c r="A5" s="774" t="s">
        <v>1</v>
      </c>
      <c r="B5" s="751" t="s">
        <v>2</v>
      </c>
      <c r="C5" s="752"/>
      <c r="D5" s="754"/>
      <c r="E5" s="751" t="s">
        <v>3</v>
      </c>
      <c r="F5" s="752"/>
      <c r="G5" s="754"/>
      <c r="H5" s="751" t="s">
        <v>8</v>
      </c>
      <c r="I5" s="752"/>
      <c r="J5" s="754"/>
      <c r="K5" s="751" t="s">
        <v>9</v>
      </c>
      <c r="L5" s="752"/>
      <c r="M5" s="754"/>
      <c r="N5" s="751" t="s">
        <v>10</v>
      </c>
      <c r="O5" s="752"/>
      <c r="P5" s="754"/>
      <c r="Q5" s="751" t="s">
        <v>377</v>
      </c>
      <c r="R5" s="752"/>
      <c r="S5" s="754"/>
      <c r="T5" s="751" t="s">
        <v>7</v>
      </c>
      <c r="U5" s="752"/>
      <c r="V5" s="754"/>
    </row>
    <row r="6" spans="1:22" ht="23.25" customHeight="1">
      <c r="A6" s="77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  <c r="T6" s="31" t="s">
        <v>4</v>
      </c>
      <c r="U6" s="31" t="s">
        <v>5</v>
      </c>
      <c r="V6" s="31" t="s">
        <v>6</v>
      </c>
    </row>
    <row r="7" spans="1:22" ht="23.25" customHeight="1">
      <c r="A7" s="73" t="s">
        <v>129</v>
      </c>
      <c r="B7" s="26">
        <v>0</v>
      </c>
      <c r="C7" s="26">
        <v>0</v>
      </c>
      <c r="D7" s="53">
        <f>SUM(B7:C7)</f>
        <v>0</v>
      </c>
      <c r="E7" s="26">
        <v>0</v>
      </c>
      <c r="F7" s="26">
        <v>0</v>
      </c>
      <c r="G7" s="53">
        <f>SUM(E7:F7)</f>
        <v>0</v>
      </c>
      <c r="H7" s="26">
        <v>0</v>
      </c>
      <c r="I7" s="26">
        <v>0</v>
      </c>
      <c r="J7" s="53">
        <f>SUM(H7:I7)</f>
        <v>0</v>
      </c>
      <c r="K7" s="26">
        <v>0</v>
      </c>
      <c r="L7" s="26">
        <v>0</v>
      </c>
      <c r="M7" s="53">
        <f>SUM(K7:L7)</f>
        <v>0</v>
      </c>
      <c r="N7" s="26">
        <v>1</v>
      </c>
      <c r="O7" s="26">
        <v>38</v>
      </c>
      <c r="P7" s="53">
        <f>SUM(N7:O7)</f>
        <v>39</v>
      </c>
      <c r="Q7" s="26">
        <v>0</v>
      </c>
      <c r="R7" s="26">
        <v>0</v>
      </c>
      <c r="S7" s="53">
        <f>SUM(Q7:R7)</f>
        <v>0</v>
      </c>
      <c r="T7" s="26">
        <f>SUM(B7,E7,H7,K7,N7,Q7)</f>
        <v>1</v>
      </c>
      <c r="U7" s="26">
        <f>SUM(C7,F7,I7,L7,O7,R7)</f>
        <v>38</v>
      </c>
      <c r="V7" s="53">
        <f>SUM(T7:U7)</f>
        <v>39</v>
      </c>
    </row>
    <row r="8" spans="1:22" ht="23.25" customHeight="1">
      <c r="A8" s="73" t="s">
        <v>130</v>
      </c>
      <c r="B8" s="26">
        <v>0</v>
      </c>
      <c r="C8" s="26">
        <v>0</v>
      </c>
      <c r="D8" s="53">
        <f aca="true" t="shared" si="0" ref="D8:D16">SUM(B8:C8)</f>
        <v>0</v>
      </c>
      <c r="E8" s="26">
        <v>0</v>
      </c>
      <c r="F8" s="26">
        <v>0</v>
      </c>
      <c r="G8" s="53">
        <f aca="true" t="shared" si="1" ref="G8:G16">SUM(E8:F8)</f>
        <v>0</v>
      </c>
      <c r="H8" s="26">
        <v>0</v>
      </c>
      <c r="I8" s="26">
        <v>0</v>
      </c>
      <c r="J8" s="53">
        <f aca="true" t="shared" si="2" ref="J8:J16">SUM(H8:I8)</f>
        <v>0</v>
      </c>
      <c r="K8" s="26">
        <v>0</v>
      </c>
      <c r="L8" s="26">
        <v>0</v>
      </c>
      <c r="M8" s="53">
        <f aca="true" t="shared" si="3" ref="M8:M16">SUM(K8:L8)</f>
        <v>0</v>
      </c>
      <c r="N8" s="26">
        <v>14</v>
      </c>
      <c r="O8" s="26">
        <v>34</v>
      </c>
      <c r="P8" s="53">
        <f aca="true" t="shared" si="4" ref="P8:P16">SUM(N8:O8)</f>
        <v>48</v>
      </c>
      <c r="Q8" s="26">
        <v>5</v>
      </c>
      <c r="R8" s="26">
        <v>10</v>
      </c>
      <c r="S8" s="53">
        <f aca="true" t="shared" si="5" ref="S8:S16">SUM(Q8:R8)</f>
        <v>15</v>
      </c>
      <c r="T8" s="26">
        <f aca="true" t="shared" si="6" ref="T8:T16">SUM(B8,E8,H8,K8,N8,Q8)</f>
        <v>19</v>
      </c>
      <c r="U8" s="26">
        <f aca="true" t="shared" si="7" ref="U8:U16">SUM(C8,F8,I8,L8,O8,R8)</f>
        <v>44</v>
      </c>
      <c r="V8" s="53">
        <f aca="true" t="shared" si="8" ref="V8:V16">SUM(T8:U8)</f>
        <v>63</v>
      </c>
    </row>
    <row r="9" spans="1:22" ht="23.25" customHeight="1">
      <c r="A9" s="73" t="s">
        <v>131</v>
      </c>
      <c r="B9" s="26">
        <v>0</v>
      </c>
      <c r="C9" s="26">
        <v>0</v>
      </c>
      <c r="D9" s="53">
        <f t="shared" si="0"/>
        <v>0</v>
      </c>
      <c r="E9" s="26">
        <v>0</v>
      </c>
      <c r="F9" s="26">
        <v>0</v>
      </c>
      <c r="G9" s="53">
        <f t="shared" si="1"/>
        <v>0</v>
      </c>
      <c r="H9" s="26">
        <v>0</v>
      </c>
      <c r="I9" s="26">
        <v>0</v>
      </c>
      <c r="J9" s="53">
        <f t="shared" si="2"/>
        <v>0</v>
      </c>
      <c r="K9" s="26">
        <v>0</v>
      </c>
      <c r="L9" s="26">
        <v>0</v>
      </c>
      <c r="M9" s="53">
        <f t="shared" si="3"/>
        <v>0</v>
      </c>
      <c r="N9" s="26">
        <v>7</v>
      </c>
      <c r="O9" s="26">
        <v>32</v>
      </c>
      <c r="P9" s="53">
        <f t="shared" si="4"/>
        <v>39</v>
      </c>
      <c r="Q9" s="26">
        <v>0</v>
      </c>
      <c r="R9" s="26">
        <v>0</v>
      </c>
      <c r="S9" s="53">
        <f t="shared" si="5"/>
        <v>0</v>
      </c>
      <c r="T9" s="26">
        <f t="shared" si="6"/>
        <v>7</v>
      </c>
      <c r="U9" s="26">
        <f t="shared" si="7"/>
        <v>32</v>
      </c>
      <c r="V9" s="53">
        <f t="shared" si="8"/>
        <v>39</v>
      </c>
    </row>
    <row r="10" spans="1:22" ht="23.25" customHeight="1">
      <c r="A10" s="73" t="s">
        <v>132</v>
      </c>
      <c r="B10" s="26">
        <v>0</v>
      </c>
      <c r="C10" s="26">
        <v>0</v>
      </c>
      <c r="D10" s="53">
        <f t="shared" si="0"/>
        <v>0</v>
      </c>
      <c r="E10" s="26">
        <v>0</v>
      </c>
      <c r="F10" s="26">
        <v>0</v>
      </c>
      <c r="G10" s="53">
        <f t="shared" si="1"/>
        <v>0</v>
      </c>
      <c r="H10" s="26">
        <v>0</v>
      </c>
      <c r="I10" s="26">
        <v>0</v>
      </c>
      <c r="J10" s="53">
        <f t="shared" si="2"/>
        <v>0</v>
      </c>
      <c r="K10" s="26">
        <v>0</v>
      </c>
      <c r="L10" s="26">
        <v>0</v>
      </c>
      <c r="M10" s="53">
        <f t="shared" si="3"/>
        <v>0</v>
      </c>
      <c r="N10" s="26">
        <v>8</v>
      </c>
      <c r="O10" s="26">
        <v>31</v>
      </c>
      <c r="P10" s="53">
        <f t="shared" si="4"/>
        <v>39</v>
      </c>
      <c r="Q10" s="26">
        <v>0</v>
      </c>
      <c r="R10" s="26">
        <v>1</v>
      </c>
      <c r="S10" s="53">
        <f t="shared" si="5"/>
        <v>1</v>
      </c>
      <c r="T10" s="26">
        <f t="shared" si="6"/>
        <v>8</v>
      </c>
      <c r="U10" s="26">
        <f t="shared" si="7"/>
        <v>32</v>
      </c>
      <c r="V10" s="53">
        <f t="shared" si="8"/>
        <v>40</v>
      </c>
    </row>
    <row r="11" spans="1:22" ht="23.25" customHeight="1">
      <c r="A11" s="73" t="s">
        <v>133</v>
      </c>
      <c r="B11" s="26">
        <v>0</v>
      </c>
      <c r="C11" s="26">
        <v>0</v>
      </c>
      <c r="D11" s="53">
        <f t="shared" si="0"/>
        <v>0</v>
      </c>
      <c r="E11" s="26">
        <v>0</v>
      </c>
      <c r="F11" s="26">
        <v>0</v>
      </c>
      <c r="G11" s="53">
        <f t="shared" si="1"/>
        <v>0</v>
      </c>
      <c r="H11" s="26">
        <v>0</v>
      </c>
      <c r="I11" s="26">
        <v>0</v>
      </c>
      <c r="J11" s="53">
        <f t="shared" si="2"/>
        <v>0</v>
      </c>
      <c r="K11" s="26">
        <v>0</v>
      </c>
      <c r="L11" s="26">
        <v>0</v>
      </c>
      <c r="M11" s="53">
        <f t="shared" si="3"/>
        <v>0</v>
      </c>
      <c r="N11" s="26">
        <v>39</v>
      </c>
      <c r="O11" s="26">
        <v>15</v>
      </c>
      <c r="P11" s="53">
        <f t="shared" si="4"/>
        <v>54</v>
      </c>
      <c r="Q11" s="26">
        <v>0</v>
      </c>
      <c r="R11" s="26">
        <v>0</v>
      </c>
      <c r="S11" s="53">
        <f t="shared" si="5"/>
        <v>0</v>
      </c>
      <c r="T11" s="26">
        <f t="shared" si="6"/>
        <v>39</v>
      </c>
      <c r="U11" s="26">
        <f t="shared" si="7"/>
        <v>15</v>
      </c>
      <c r="V11" s="53">
        <f t="shared" si="8"/>
        <v>54</v>
      </c>
    </row>
    <row r="12" spans="1:22" ht="23.25" customHeight="1">
      <c r="A12" s="73" t="s">
        <v>134</v>
      </c>
      <c r="B12" s="26">
        <v>0</v>
      </c>
      <c r="C12" s="26">
        <v>0</v>
      </c>
      <c r="D12" s="53">
        <f t="shared" si="0"/>
        <v>0</v>
      </c>
      <c r="E12" s="26">
        <v>0</v>
      </c>
      <c r="F12" s="26">
        <v>0</v>
      </c>
      <c r="G12" s="53">
        <f t="shared" si="1"/>
        <v>0</v>
      </c>
      <c r="H12" s="26">
        <v>0</v>
      </c>
      <c r="I12" s="26">
        <v>0</v>
      </c>
      <c r="J12" s="53">
        <f t="shared" si="2"/>
        <v>0</v>
      </c>
      <c r="K12" s="26">
        <v>0</v>
      </c>
      <c r="L12" s="26">
        <v>0</v>
      </c>
      <c r="M12" s="53">
        <f t="shared" si="3"/>
        <v>0</v>
      </c>
      <c r="N12" s="26">
        <v>10</v>
      </c>
      <c r="O12" s="26">
        <v>27</v>
      </c>
      <c r="P12" s="53">
        <f t="shared" si="4"/>
        <v>37</v>
      </c>
      <c r="Q12" s="26">
        <v>1</v>
      </c>
      <c r="R12" s="26">
        <v>0</v>
      </c>
      <c r="S12" s="53">
        <f t="shared" si="5"/>
        <v>1</v>
      </c>
      <c r="T12" s="26">
        <f t="shared" si="6"/>
        <v>11</v>
      </c>
      <c r="U12" s="26">
        <f t="shared" si="7"/>
        <v>27</v>
      </c>
      <c r="V12" s="53">
        <f t="shared" si="8"/>
        <v>38</v>
      </c>
    </row>
    <row r="13" spans="1:22" ht="23.25" customHeight="1">
      <c r="A13" s="73" t="s">
        <v>135</v>
      </c>
      <c r="B13" s="26">
        <v>0</v>
      </c>
      <c r="C13" s="26">
        <v>0</v>
      </c>
      <c r="D13" s="53">
        <f t="shared" si="0"/>
        <v>0</v>
      </c>
      <c r="E13" s="26">
        <v>0</v>
      </c>
      <c r="F13" s="26">
        <v>0</v>
      </c>
      <c r="G13" s="53">
        <f t="shared" si="1"/>
        <v>0</v>
      </c>
      <c r="H13" s="26">
        <v>0</v>
      </c>
      <c r="I13" s="26">
        <v>0</v>
      </c>
      <c r="J13" s="53">
        <f t="shared" si="2"/>
        <v>0</v>
      </c>
      <c r="K13" s="26">
        <v>0</v>
      </c>
      <c r="L13" s="26">
        <v>0</v>
      </c>
      <c r="M13" s="53">
        <f t="shared" si="3"/>
        <v>0</v>
      </c>
      <c r="N13" s="26">
        <v>4</v>
      </c>
      <c r="O13" s="26">
        <v>23</v>
      </c>
      <c r="P13" s="53">
        <f t="shared" si="4"/>
        <v>27</v>
      </c>
      <c r="Q13" s="26">
        <v>0</v>
      </c>
      <c r="R13" s="26">
        <v>0</v>
      </c>
      <c r="S13" s="53">
        <f t="shared" si="5"/>
        <v>0</v>
      </c>
      <c r="T13" s="26">
        <f t="shared" si="6"/>
        <v>4</v>
      </c>
      <c r="U13" s="26">
        <f t="shared" si="7"/>
        <v>23</v>
      </c>
      <c r="V13" s="53">
        <f t="shared" si="8"/>
        <v>27</v>
      </c>
    </row>
    <row r="14" spans="1:22" ht="23.25" customHeight="1">
      <c r="A14" s="73" t="s">
        <v>136</v>
      </c>
      <c r="B14" s="26">
        <v>0</v>
      </c>
      <c r="C14" s="26">
        <v>0</v>
      </c>
      <c r="D14" s="53">
        <f t="shared" si="0"/>
        <v>0</v>
      </c>
      <c r="E14" s="26">
        <v>0</v>
      </c>
      <c r="F14" s="26">
        <v>0</v>
      </c>
      <c r="G14" s="53">
        <f t="shared" si="1"/>
        <v>0</v>
      </c>
      <c r="H14" s="26">
        <v>0</v>
      </c>
      <c r="I14" s="26">
        <v>0</v>
      </c>
      <c r="J14" s="53">
        <f t="shared" si="2"/>
        <v>0</v>
      </c>
      <c r="K14" s="26">
        <v>0</v>
      </c>
      <c r="L14" s="26">
        <v>0</v>
      </c>
      <c r="M14" s="53">
        <f t="shared" si="3"/>
        <v>0</v>
      </c>
      <c r="N14" s="26">
        <v>9</v>
      </c>
      <c r="O14" s="26">
        <v>36</v>
      </c>
      <c r="P14" s="53">
        <f t="shared" si="4"/>
        <v>45</v>
      </c>
      <c r="Q14" s="26">
        <v>0</v>
      </c>
      <c r="R14" s="26">
        <v>0</v>
      </c>
      <c r="S14" s="53">
        <f t="shared" si="5"/>
        <v>0</v>
      </c>
      <c r="T14" s="26">
        <f t="shared" si="6"/>
        <v>9</v>
      </c>
      <c r="U14" s="26">
        <f t="shared" si="7"/>
        <v>36</v>
      </c>
      <c r="V14" s="53">
        <f t="shared" si="8"/>
        <v>45</v>
      </c>
    </row>
    <row r="15" spans="1:22" ht="23.25" customHeight="1">
      <c r="A15" s="73" t="s">
        <v>138</v>
      </c>
      <c r="B15" s="26">
        <v>0</v>
      </c>
      <c r="C15" s="26">
        <v>0</v>
      </c>
      <c r="D15" s="53">
        <f t="shared" si="0"/>
        <v>0</v>
      </c>
      <c r="E15" s="26">
        <v>0</v>
      </c>
      <c r="F15" s="26">
        <v>0</v>
      </c>
      <c r="G15" s="53">
        <f t="shared" si="1"/>
        <v>0</v>
      </c>
      <c r="H15" s="26">
        <v>0</v>
      </c>
      <c r="I15" s="26">
        <v>0</v>
      </c>
      <c r="J15" s="53">
        <f t="shared" si="2"/>
        <v>0</v>
      </c>
      <c r="K15" s="26">
        <v>0</v>
      </c>
      <c r="L15" s="26">
        <v>0</v>
      </c>
      <c r="M15" s="53">
        <f t="shared" si="3"/>
        <v>0</v>
      </c>
      <c r="N15" s="26">
        <v>14</v>
      </c>
      <c r="O15" s="26">
        <v>12</v>
      </c>
      <c r="P15" s="53">
        <f t="shared" si="4"/>
        <v>26</v>
      </c>
      <c r="Q15" s="26">
        <v>1</v>
      </c>
      <c r="R15" s="26">
        <v>0</v>
      </c>
      <c r="S15" s="53">
        <f t="shared" si="5"/>
        <v>1</v>
      </c>
      <c r="T15" s="26">
        <f t="shared" si="6"/>
        <v>15</v>
      </c>
      <c r="U15" s="26">
        <f t="shared" si="7"/>
        <v>12</v>
      </c>
      <c r="V15" s="53">
        <f t="shared" si="8"/>
        <v>27</v>
      </c>
    </row>
    <row r="16" spans="1:22" ht="23.25" customHeight="1">
      <c r="A16" s="73" t="s">
        <v>137</v>
      </c>
      <c r="B16" s="26">
        <v>0</v>
      </c>
      <c r="C16" s="26">
        <v>0</v>
      </c>
      <c r="D16" s="53">
        <f t="shared" si="0"/>
        <v>0</v>
      </c>
      <c r="E16" s="26">
        <v>0</v>
      </c>
      <c r="F16" s="26">
        <v>0</v>
      </c>
      <c r="G16" s="53">
        <f t="shared" si="1"/>
        <v>0</v>
      </c>
      <c r="H16" s="26">
        <v>0</v>
      </c>
      <c r="I16" s="26">
        <v>0</v>
      </c>
      <c r="J16" s="53">
        <f t="shared" si="2"/>
        <v>0</v>
      </c>
      <c r="K16" s="26">
        <v>0</v>
      </c>
      <c r="L16" s="26">
        <v>0</v>
      </c>
      <c r="M16" s="53">
        <f t="shared" si="3"/>
        <v>0</v>
      </c>
      <c r="N16" s="26">
        <v>11</v>
      </c>
      <c r="O16" s="26">
        <v>27</v>
      </c>
      <c r="P16" s="53">
        <f t="shared" si="4"/>
        <v>38</v>
      </c>
      <c r="Q16" s="26">
        <v>1</v>
      </c>
      <c r="R16" s="26">
        <v>0</v>
      </c>
      <c r="S16" s="53">
        <f t="shared" si="5"/>
        <v>1</v>
      </c>
      <c r="T16" s="26">
        <f t="shared" si="6"/>
        <v>12</v>
      </c>
      <c r="U16" s="26">
        <f t="shared" si="7"/>
        <v>27</v>
      </c>
      <c r="V16" s="53">
        <f t="shared" si="8"/>
        <v>39</v>
      </c>
    </row>
    <row r="17" spans="1:22" ht="23.25" customHeight="1">
      <c r="A17" s="74" t="s">
        <v>6</v>
      </c>
      <c r="B17" s="44">
        <f>SUM(B7:B16)</f>
        <v>0</v>
      </c>
      <c r="C17" s="44">
        <f>SUM(C7:C16)</f>
        <v>0</v>
      </c>
      <c r="D17" s="44">
        <f>SUM(D7:D16)</f>
        <v>0</v>
      </c>
      <c r="E17" s="44">
        <f aca="true" t="shared" si="9" ref="E17:M17">SUM(E7:E16)</f>
        <v>0</v>
      </c>
      <c r="F17" s="44">
        <f t="shared" si="9"/>
        <v>0</v>
      </c>
      <c r="G17" s="44">
        <f t="shared" si="9"/>
        <v>0</v>
      </c>
      <c r="H17" s="44">
        <f t="shared" si="9"/>
        <v>0</v>
      </c>
      <c r="I17" s="44">
        <f t="shared" si="9"/>
        <v>0</v>
      </c>
      <c r="J17" s="44">
        <f t="shared" si="9"/>
        <v>0</v>
      </c>
      <c r="K17" s="44">
        <f t="shared" si="9"/>
        <v>0</v>
      </c>
      <c r="L17" s="44">
        <f t="shared" si="9"/>
        <v>0</v>
      </c>
      <c r="M17" s="44">
        <f t="shared" si="9"/>
        <v>0</v>
      </c>
      <c r="N17" s="44">
        <f>SUM(N7:N16)</f>
        <v>117</v>
      </c>
      <c r="O17" s="44">
        <f>SUM(O7:O16)</f>
        <v>275</v>
      </c>
      <c r="P17" s="44">
        <f>SUM(P7:P16)</f>
        <v>392</v>
      </c>
      <c r="Q17" s="44">
        <f>SUM(Q7:Q16)</f>
        <v>8</v>
      </c>
      <c r="R17" s="44">
        <f>SUM(R7:R16)</f>
        <v>11</v>
      </c>
      <c r="S17" s="44">
        <f>SUM(Q17:R17)</f>
        <v>19</v>
      </c>
      <c r="T17" s="44">
        <f>SUM(B17,E17,H17,K17,N17,Q17)</f>
        <v>125</v>
      </c>
      <c r="U17" s="44">
        <f>SUM(C17,F17,I17,L17,O17,R17)</f>
        <v>286</v>
      </c>
      <c r="V17" s="44">
        <f>SUM(T17:U17)</f>
        <v>411</v>
      </c>
    </row>
    <row r="18" spans="1:22" ht="23.25" customHeight="1">
      <c r="A18" s="7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</sheetData>
  <sheetProtection/>
  <mergeCells count="11">
    <mergeCell ref="A1:V1"/>
    <mergeCell ref="A2:V2"/>
    <mergeCell ref="A3:V3"/>
    <mergeCell ref="A5:A6"/>
    <mergeCell ref="B5:D5"/>
    <mergeCell ref="E5:G5"/>
    <mergeCell ref="H5:J5"/>
    <mergeCell ref="K5:M5"/>
    <mergeCell ref="N5:P5"/>
    <mergeCell ref="T5:V5"/>
    <mergeCell ref="Q5:S5"/>
  </mergeCells>
  <printOptions horizontalCentered="1"/>
  <pageMargins left="0.1968503937007874" right="0.1968503937007874" top="0.5905511811023623" bottom="0.5905511811023623" header="0.31496062992125984" footer="0.31496062992125984"/>
  <pageSetup firstPageNumber="23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กรกฎาคม  2565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0">
      <selection activeCell="P19" sqref="P19"/>
    </sheetView>
  </sheetViews>
  <sheetFormatPr defaultColWidth="5.00390625" defaultRowHeight="23.25" customHeight="1"/>
  <cols>
    <col min="1" max="1" width="33.875" style="45" customWidth="1"/>
    <col min="2" max="10" width="5.00390625" style="5" customWidth="1"/>
    <col min="11" max="11" width="5.50390625" style="5" customWidth="1"/>
    <col min="12" max="13" width="5.625" style="5" customWidth="1"/>
    <col min="14" max="16384" width="5.00390625" style="4" customWidth="1"/>
  </cols>
  <sheetData>
    <row r="1" spans="1:13" s="76" customFormat="1" ht="24.75" customHeight="1">
      <c r="A1" s="765" t="s">
        <v>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spans="1:19" s="76" customFormat="1" ht="24.75" customHeight="1">
      <c r="A2" s="765" t="s">
        <v>411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60"/>
      <c r="O2" s="60"/>
      <c r="P2" s="60"/>
      <c r="Q2" s="60"/>
      <c r="R2" s="60"/>
      <c r="S2" s="60"/>
    </row>
    <row r="3" spans="1:13" s="76" customFormat="1" ht="24.75" customHeight="1">
      <c r="A3" s="765" t="s">
        <v>219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</row>
    <row r="5" spans="1:13" s="77" customFormat="1" ht="23.25" customHeight="1">
      <c r="A5" s="774" t="s">
        <v>1</v>
      </c>
      <c r="B5" s="751" t="s">
        <v>2</v>
      </c>
      <c r="C5" s="752"/>
      <c r="D5" s="754"/>
      <c r="E5" s="751" t="s">
        <v>3</v>
      </c>
      <c r="F5" s="752"/>
      <c r="G5" s="754"/>
      <c r="H5" s="751" t="s">
        <v>378</v>
      </c>
      <c r="I5" s="752"/>
      <c r="J5" s="754"/>
      <c r="K5" s="751" t="s">
        <v>7</v>
      </c>
      <c r="L5" s="752"/>
      <c r="M5" s="754"/>
    </row>
    <row r="6" spans="1:13" s="77" customFormat="1" ht="23.25" customHeight="1">
      <c r="A6" s="77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</row>
    <row r="7" spans="1:13" ht="23.25" customHeight="1">
      <c r="A7" s="73" t="s">
        <v>172</v>
      </c>
      <c r="B7" s="26">
        <v>6</v>
      </c>
      <c r="C7" s="26">
        <v>74</v>
      </c>
      <c r="D7" s="53">
        <f>SUM(B7:C7)</f>
        <v>80</v>
      </c>
      <c r="E7" s="26">
        <v>8</v>
      </c>
      <c r="F7" s="26">
        <v>91</v>
      </c>
      <c r="G7" s="53">
        <f>SUM(E7:F7)</f>
        <v>99</v>
      </c>
      <c r="H7" s="26" t="s">
        <v>31</v>
      </c>
      <c r="I7" s="26">
        <v>3</v>
      </c>
      <c r="J7" s="53">
        <f>SUM(H7:I7)</f>
        <v>3</v>
      </c>
      <c r="K7" s="26">
        <f aca="true" t="shared" si="0" ref="K7:M9">SUM(B7,E7,H7)</f>
        <v>14</v>
      </c>
      <c r="L7" s="26">
        <f t="shared" si="0"/>
        <v>168</v>
      </c>
      <c r="M7" s="53">
        <f t="shared" si="0"/>
        <v>182</v>
      </c>
    </row>
    <row r="8" spans="1:13" ht="23.25" customHeight="1">
      <c r="A8" s="73" t="s">
        <v>169</v>
      </c>
      <c r="B8" s="26" t="s">
        <v>31</v>
      </c>
      <c r="C8" s="26" t="s">
        <v>31</v>
      </c>
      <c r="D8" s="53">
        <f>SUM(B8:C8)</f>
        <v>0</v>
      </c>
      <c r="E8" s="26" t="s">
        <v>31</v>
      </c>
      <c r="F8" s="26" t="s">
        <v>31</v>
      </c>
      <c r="G8" s="53">
        <f>SUM(E8:F8)</f>
        <v>0</v>
      </c>
      <c r="H8" s="26" t="s">
        <v>31</v>
      </c>
      <c r="I8" s="26">
        <v>18</v>
      </c>
      <c r="J8" s="53">
        <f>SUM(H8:I8)</f>
        <v>18</v>
      </c>
      <c r="K8" s="26">
        <f t="shared" si="0"/>
        <v>0</v>
      </c>
      <c r="L8" s="26">
        <f t="shared" si="0"/>
        <v>18</v>
      </c>
      <c r="M8" s="53">
        <f t="shared" si="0"/>
        <v>18</v>
      </c>
    </row>
    <row r="9" spans="1:13" ht="23.25" customHeight="1">
      <c r="A9" s="73" t="s">
        <v>170</v>
      </c>
      <c r="B9" s="26">
        <v>0</v>
      </c>
      <c r="C9" s="26">
        <v>0</v>
      </c>
      <c r="D9" s="53">
        <f>SUM(B9:C9)</f>
        <v>0</v>
      </c>
      <c r="E9" s="26">
        <v>0</v>
      </c>
      <c r="F9" s="26">
        <v>0</v>
      </c>
      <c r="G9" s="53">
        <f>SUM(E9:F9)</f>
        <v>0</v>
      </c>
      <c r="H9" s="26">
        <v>0</v>
      </c>
      <c r="I9" s="26">
        <v>0</v>
      </c>
      <c r="J9" s="53">
        <f>SUM(H9:I9)</f>
        <v>0</v>
      </c>
      <c r="K9" s="26">
        <f t="shared" si="0"/>
        <v>0</v>
      </c>
      <c r="L9" s="26">
        <f t="shared" si="0"/>
        <v>0</v>
      </c>
      <c r="M9" s="53">
        <f t="shared" si="0"/>
        <v>0</v>
      </c>
    </row>
    <row r="10" spans="1:13" ht="23.25" customHeight="1">
      <c r="A10" s="73" t="s">
        <v>171</v>
      </c>
      <c r="B10" s="26">
        <v>0</v>
      </c>
      <c r="C10" s="26">
        <v>0</v>
      </c>
      <c r="D10" s="53">
        <f>SUM(B10:C10)</f>
        <v>0</v>
      </c>
      <c r="E10" s="26">
        <v>0</v>
      </c>
      <c r="F10" s="26">
        <v>0</v>
      </c>
      <c r="G10" s="53">
        <f>SUM(E10:F10)</f>
        <v>0</v>
      </c>
      <c r="H10" s="26">
        <v>0</v>
      </c>
      <c r="I10" s="26">
        <v>0</v>
      </c>
      <c r="J10" s="53">
        <f>SUM(H10:I10)</f>
        <v>0</v>
      </c>
      <c r="K10" s="26">
        <f aca="true" t="shared" si="1" ref="K10:M11">SUM(B10,E10,H10)</f>
        <v>0</v>
      </c>
      <c r="L10" s="26">
        <f t="shared" si="1"/>
        <v>0</v>
      </c>
      <c r="M10" s="53">
        <f t="shared" si="1"/>
        <v>0</v>
      </c>
    </row>
    <row r="11" spans="1:13" ht="23.25" customHeight="1">
      <c r="A11" s="74" t="s">
        <v>6</v>
      </c>
      <c r="B11" s="44">
        <f>SUM(B7:B10)</f>
        <v>6</v>
      </c>
      <c r="C11" s="44">
        <f>SUM(C7:C10)</f>
        <v>74</v>
      </c>
      <c r="D11" s="44">
        <f>SUM(B11:C11)</f>
        <v>80</v>
      </c>
      <c r="E11" s="44">
        <f>SUM(E7:E10)</f>
        <v>8</v>
      </c>
      <c r="F11" s="44">
        <f>SUM(F7:F10)</f>
        <v>91</v>
      </c>
      <c r="G11" s="44">
        <f>SUM(E11:F11)</f>
        <v>99</v>
      </c>
      <c r="H11" s="44">
        <f>SUM(H7:H10)</f>
        <v>0</v>
      </c>
      <c r="I11" s="44">
        <f>SUM(I7:I10)</f>
        <v>21</v>
      </c>
      <c r="J11" s="44">
        <f>SUM(H11:I11)</f>
        <v>21</v>
      </c>
      <c r="K11" s="44">
        <f t="shared" si="1"/>
        <v>14</v>
      </c>
      <c r="L11" s="44">
        <f>SUM(C11,F11,I11)</f>
        <v>186</v>
      </c>
      <c r="M11" s="44">
        <f>SUM(D11,G11,J11)</f>
        <v>200</v>
      </c>
    </row>
    <row r="12" ht="14.25" customHeight="1"/>
    <row r="13" spans="1:13" ht="23.25" customHeight="1">
      <c r="A13" s="765" t="s">
        <v>0</v>
      </c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</row>
    <row r="14" spans="1:13" ht="23.25" customHeight="1">
      <c r="A14" s="765" t="s">
        <v>411</v>
      </c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</row>
    <row r="15" spans="1:13" ht="23.25" customHeight="1">
      <c r="A15" s="765" t="s">
        <v>220</v>
      </c>
      <c r="B15" s="765"/>
      <c r="C15" s="765"/>
      <c r="D15" s="765"/>
      <c r="E15" s="765"/>
      <c r="F15" s="765"/>
      <c r="G15" s="765"/>
      <c r="H15" s="765"/>
      <c r="I15" s="765"/>
      <c r="J15" s="765"/>
      <c r="K15" s="765"/>
      <c r="L15" s="765"/>
      <c r="M15" s="765"/>
    </row>
    <row r="17" spans="1:13" ht="23.25" customHeight="1">
      <c r="A17" s="774" t="s">
        <v>1</v>
      </c>
      <c r="B17" s="751" t="s">
        <v>2</v>
      </c>
      <c r="C17" s="752"/>
      <c r="D17" s="754"/>
      <c r="E17" s="751" t="s">
        <v>3</v>
      </c>
      <c r="F17" s="752"/>
      <c r="G17" s="754"/>
      <c r="H17" s="751" t="s">
        <v>378</v>
      </c>
      <c r="I17" s="752"/>
      <c r="J17" s="754"/>
      <c r="K17" s="751" t="s">
        <v>7</v>
      </c>
      <c r="L17" s="752"/>
      <c r="M17" s="754"/>
    </row>
    <row r="18" spans="1:13" ht="23.25" customHeight="1">
      <c r="A18" s="775"/>
      <c r="B18" s="31" t="s">
        <v>4</v>
      </c>
      <c r="C18" s="31" t="s">
        <v>5</v>
      </c>
      <c r="D18" s="31" t="s">
        <v>6</v>
      </c>
      <c r="E18" s="31" t="s">
        <v>4</v>
      </c>
      <c r="F18" s="31" t="s">
        <v>5</v>
      </c>
      <c r="G18" s="31" t="s">
        <v>6</v>
      </c>
      <c r="H18" s="31" t="s">
        <v>4</v>
      </c>
      <c r="I18" s="31" t="s">
        <v>5</v>
      </c>
      <c r="J18" s="31" t="s">
        <v>6</v>
      </c>
      <c r="K18" s="31" t="s">
        <v>4</v>
      </c>
      <c r="L18" s="31" t="s">
        <v>5</v>
      </c>
      <c r="M18" s="31" t="s">
        <v>6</v>
      </c>
    </row>
    <row r="19" spans="1:13" ht="23.25" customHeight="1">
      <c r="A19" s="73" t="s">
        <v>172</v>
      </c>
      <c r="B19" s="26">
        <v>2</v>
      </c>
      <c r="C19" s="26">
        <v>57</v>
      </c>
      <c r="D19" s="53">
        <f>SUM(B19:C19)</f>
        <v>59</v>
      </c>
      <c r="E19" s="26">
        <v>5</v>
      </c>
      <c r="F19" s="26">
        <v>102</v>
      </c>
      <c r="G19" s="53">
        <f>SUM(E19:F19)</f>
        <v>107</v>
      </c>
      <c r="H19" s="26">
        <v>0</v>
      </c>
      <c r="I19" s="26">
        <v>7</v>
      </c>
      <c r="J19" s="53">
        <f>SUM(H19:I19)</f>
        <v>7</v>
      </c>
      <c r="K19" s="26">
        <f aca="true" t="shared" si="2" ref="K19:M20">SUM(B19,E19,H19)</f>
        <v>7</v>
      </c>
      <c r="L19" s="26">
        <f t="shared" si="2"/>
        <v>166</v>
      </c>
      <c r="M19" s="53">
        <f t="shared" si="2"/>
        <v>173</v>
      </c>
    </row>
    <row r="20" spans="1:13" ht="23.25" customHeight="1">
      <c r="A20" s="73" t="s">
        <v>169</v>
      </c>
      <c r="B20" s="26" t="s">
        <v>31</v>
      </c>
      <c r="C20" s="78" t="s">
        <v>31</v>
      </c>
      <c r="D20" s="53">
        <f>SUM(B20:C20)</f>
        <v>0</v>
      </c>
      <c r="E20" s="26" t="s">
        <v>31</v>
      </c>
      <c r="F20" s="26" t="s">
        <v>31</v>
      </c>
      <c r="G20" s="53">
        <f>SUM(E20:F20)</f>
        <v>0</v>
      </c>
      <c r="H20" s="26">
        <v>7</v>
      </c>
      <c r="I20" s="26">
        <v>28</v>
      </c>
      <c r="J20" s="53">
        <f>SUM(H20:I20)</f>
        <v>35</v>
      </c>
      <c r="K20" s="26">
        <f t="shared" si="2"/>
        <v>7</v>
      </c>
      <c r="L20" s="26">
        <f t="shared" si="2"/>
        <v>28</v>
      </c>
      <c r="M20" s="53">
        <f t="shared" si="2"/>
        <v>35</v>
      </c>
    </row>
    <row r="21" spans="1:13" ht="23.25" customHeight="1">
      <c r="A21" s="73" t="s">
        <v>464</v>
      </c>
      <c r="B21" s="26">
        <v>25</v>
      </c>
      <c r="C21" s="26">
        <v>73</v>
      </c>
      <c r="D21" s="53">
        <f>SUM(B21:C21)</f>
        <v>98</v>
      </c>
      <c r="E21" s="26">
        <v>12</v>
      </c>
      <c r="F21" s="26">
        <v>69</v>
      </c>
      <c r="G21" s="53">
        <f>SUM(E21:F21)</f>
        <v>81</v>
      </c>
      <c r="H21" s="26">
        <v>0</v>
      </c>
      <c r="I21" s="26">
        <v>0</v>
      </c>
      <c r="J21" s="53">
        <f>SUM(H21:I21)</f>
        <v>0</v>
      </c>
      <c r="K21" s="26">
        <f aca="true" t="shared" si="3" ref="K21:M22">SUM(B21,E21,H21)</f>
        <v>37</v>
      </c>
      <c r="L21" s="26">
        <f t="shared" si="3"/>
        <v>142</v>
      </c>
      <c r="M21" s="53">
        <f t="shared" si="3"/>
        <v>179</v>
      </c>
    </row>
    <row r="22" spans="1:13" ht="23.25" customHeight="1">
      <c r="A22" s="74" t="s">
        <v>6</v>
      </c>
      <c r="B22" s="44">
        <f>SUM(B19:B21)</f>
        <v>27</v>
      </c>
      <c r="C22" s="44">
        <f>SUM(C19:C21)</f>
        <v>130</v>
      </c>
      <c r="D22" s="44">
        <f>SUM(B22:C22)</f>
        <v>157</v>
      </c>
      <c r="E22" s="44">
        <f>SUM(E19:E21)</f>
        <v>17</v>
      </c>
      <c r="F22" s="44">
        <f>SUM(F19:F21)</f>
        <v>171</v>
      </c>
      <c r="G22" s="44">
        <f>SUM(E22:F22)</f>
        <v>188</v>
      </c>
      <c r="H22" s="44">
        <f>SUM(H19:H21)</f>
        <v>7</v>
      </c>
      <c r="I22" s="44">
        <f>SUM(I19:I21)</f>
        <v>35</v>
      </c>
      <c r="J22" s="44">
        <f>SUM(H22:I22)</f>
        <v>42</v>
      </c>
      <c r="K22" s="44">
        <f t="shared" si="3"/>
        <v>51</v>
      </c>
      <c r="L22" s="44">
        <f t="shared" si="3"/>
        <v>336</v>
      </c>
      <c r="M22" s="44">
        <f t="shared" si="3"/>
        <v>387</v>
      </c>
    </row>
  </sheetData>
  <sheetProtection/>
  <mergeCells count="16">
    <mergeCell ref="A13:M13"/>
    <mergeCell ref="A14:M14"/>
    <mergeCell ref="A15:M15"/>
    <mergeCell ref="A17:A18"/>
    <mergeCell ref="B17:D17"/>
    <mergeCell ref="E17:G17"/>
    <mergeCell ref="H17:J17"/>
    <mergeCell ref="K17:M17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24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7  กรกฎาคม  2565</oddFooter>
  </headerFooter>
  <rowBreaks count="1" manualBreakCount="1">
    <brk id="1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="90" zoomScaleNormal="90" zoomScalePageLayoutView="0" workbookViewId="0" topLeftCell="A4">
      <selection activeCell="C11" sqref="C11"/>
    </sheetView>
  </sheetViews>
  <sheetFormatPr defaultColWidth="10.00390625" defaultRowHeight="24"/>
  <cols>
    <col min="1" max="1" width="32.125" style="45" customWidth="1"/>
    <col min="2" max="19" width="5.50390625" style="5" customWidth="1"/>
    <col min="20" max="16384" width="10.00390625" style="4" customWidth="1"/>
  </cols>
  <sheetData>
    <row r="1" spans="1:19" s="76" customFormat="1" ht="24.75" customHeight="1">
      <c r="A1" s="765" t="s">
        <v>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  <c r="Q1" s="765"/>
      <c r="R1" s="765"/>
      <c r="S1" s="765"/>
    </row>
    <row r="2" spans="1:19" s="76" customFormat="1" ht="24.75" customHeight="1">
      <c r="A2" s="765" t="s">
        <v>411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</row>
    <row r="3" spans="1:19" s="76" customFormat="1" ht="24.75" customHeight="1">
      <c r="A3" s="765" t="s">
        <v>17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</row>
    <row r="4" ht="20.25" customHeight="1"/>
    <row r="5" spans="1:19" s="77" customFormat="1" ht="25.5" customHeight="1">
      <c r="A5" s="774" t="s">
        <v>1</v>
      </c>
      <c r="B5" s="751" t="s">
        <v>2</v>
      </c>
      <c r="C5" s="752"/>
      <c r="D5" s="754"/>
      <c r="E5" s="751" t="s">
        <v>3</v>
      </c>
      <c r="F5" s="752"/>
      <c r="G5" s="754"/>
      <c r="H5" s="751" t="s">
        <v>8</v>
      </c>
      <c r="I5" s="752"/>
      <c r="J5" s="754"/>
      <c r="K5" s="751" t="s">
        <v>9</v>
      </c>
      <c r="L5" s="752"/>
      <c r="M5" s="754"/>
      <c r="N5" s="751" t="s">
        <v>376</v>
      </c>
      <c r="O5" s="752"/>
      <c r="P5" s="754"/>
      <c r="Q5" s="751" t="s">
        <v>7</v>
      </c>
      <c r="R5" s="752"/>
      <c r="S5" s="754"/>
    </row>
    <row r="6" spans="1:19" s="77" customFormat="1" ht="21.75">
      <c r="A6" s="77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  <c r="Q6" s="31" t="s">
        <v>4</v>
      </c>
      <c r="R6" s="31" t="s">
        <v>5</v>
      </c>
      <c r="S6" s="31" t="s">
        <v>6</v>
      </c>
    </row>
    <row r="7" spans="1:19" ht="25.5" customHeight="1">
      <c r="A7" s="73" t="s">
        <v>139</v>
      </c>
      <c r="B7" s="26">
        <v>37</v>
      </c>
      <c r="C7" s="26">
        <v>41</v>
      </c>
      <c r="D7" s="53">
        <f>SUM(B7:C7)</f>
        <v>78</v>
      </c>
      <c r="E7" s="26">
        <v>26</v>
      </c>
      <c r="F7" s="26">
        <v>24</v>
      </c>
      <c r="G7" s="53">
        <f>SUM(E7:F7)</f>
        <v>50</v>
      </c>
      <c r="H7" s="26">
        <v>27</v>
      </c>
      <c r="I7" s="26">
        <v>20</v>
      </c>
      <c r="J7" s="53">
        <f>SUM(H7:I7)</f>
        <v>47</v>
      </c>
      <c r="K7" s="26">
        <v>20</v>
      </c>
      <c r="L7" s="26">
        <v>18</v>
      </c>
      <c r="M7" s="53">
        <f>SUM(K7:L7)</f>
        <v>38</v>
      </c>
      <c r="N7" s="26">
        <v>5</v>
      </c>
      <c r="O7" s="26">
        <v>9</v>
      </c>
      <c r="P7" s="53">
        <f>SUM(N7:O7)</f>
        <v>14</v>
      </c>
      <c r="Q7" s="26">
        <f aca="true" t="shared" si="0" ref="Q7:R9">SUM(B7,E7,H7,K7,N7)</f>
        <v>115</v>
      </c>
      <c r="R7" s="26">
        <f t="shared" si="0"/>
        <v>112</v>
      </c>
      <c r="S7" s="53">
        <f>SUM(Q7:R7)</f>
        <v>227</v>
      </c>
    </row>
    <row r="8" spans="1:21" ht="25.5" customHeight="1">
      <c r="A8" s="73" t="s">
        <v>211</v>
      </c>
      <c r="B8" s="26">
        <v>79</v>
      </c>
      <c r="C8" s="26">
        <v>16</v>
      </c>
      <c r="D8" s="53">
        <f>SUM(B8:C8)</f>
        <v>95</v>
      </c>
      <c r="E8" s="26">
        <v>55</v>
      </c>
      <c r="F8" s="26">
        <v>7</v>
      </c>
      <c r="G8" s="53">
        <f>SUM(E8:F8)</f>
        <v>62</v>
      </c>
      <c r="H8" s="26">
        <v>30</v>
      </c>
      <c r="I8" s="26">
        <v>3</v>
      </c>
      <c r="J8" s="53">
        <f>SUM(H8:I8)</f>
        <v>33</v>
      </c>
      <c r="K8" s="26">
        <v>19</v>
      </c>
      <c r="L8" s="26">
        <v>1</v>
      </c>
      <c r="M8" s="53">
        <f>SUM(K8:L8)</f>
        <v>20</v>
      </c>
      <c r="N8" s="26">
        <v>4</v>
      </c>
      <c r="O8" s="26">
        <v>1</v>
      </c>
      <c r="P8" s="53">
        <f>SUM(N8:O8)</f>
        <v>5</v>
      </c>
      <c r="Q8" s="26">
        <f t="shared" si="0"/>
        <v>187</v>
      </c>
      <c r="R8" s="26">
        <f t="shared" si="0"/>
        <v>28</v>
      </c>
      <c r="S8" s="53">
        <f>SUM(Q8:R8)</f>
        <v>215</v>
      </c>
      <c r="U8" s="246"/>
    </row>
    <row r="9" spans="1:19" ht="25.5" customHeight="1">
      <c r="A9" s="74" t="s">
        <v>6</v>
      </c>
      <c r="B9" s="44">
        <f>SUM(B7:B8)</f>
        <v>116</v>
      </c>
      <c r="C9" s="44">
        <f>SUM(C7:C8)</f>
        <v>57</v>
      </c>
      <c r="D9" s="44">
        <f>SUM(B9:C9)</f>
        <v>173</v>
      </c>
      <c r="E9" s="44">
        <f>SUM(E7:E8)</f>
        <v>81</v>
      </c>
      <c r="F9" s="44">
        <f>SUM(F7:F8)</f>
        <v>31</v>
      </c>
      <c r="G9" s="44">
        <f>SUM(E9:F9)</f>
        <v>112</v>
      </c>
      <c r="H9" s="44">
        <f>SUM(H7:H8)</f>
        <v>57</v>
      </c>
      <c r="I9" s="44">
        <f>SUM(I7:I8)</f>
        <v>23</v>
      </c>
      <c r="J9" s="44">
        <f>SUM(H9:I9)</f>
        <v>80</v>
      </c>
      <c r="K9" s="44">
        <f>SUM(K7:K8)</f>
        <v>39</v>
      </c>
      <c r="L9" s="44">
        <f>SUM(L7:L8)</f>
        <v>19</v>
      </c>
      <c r="M9" s="44">
        <f>SUM(K9:L9)</f>
        <v>58</v>
      </c>
      <c r="N9" s="44">
        <f>SUM(N7:N8)</f>
        <v>9</v>
      </c>
      <c r="O9" s="44">
        <f>SUM(O7:O8)</f>
        <v>10</v>
      </c>
      <c r="P9" s="44">
        <f>SUM(N9:O9)</f>
        <v>19</v>
      </c>
      <c r="Q9" s="44">
        <f t="shared" si="0"/>
        <v>302</v>
      </c>
      <c r="R9" s="44">
        <f>SUM(C9,F9,I9,L9,O9)</f>
        <v>140</v>
      </c>
      <c r="S9" s="44">
        <f>SUM(Q9:R9)</f>
        <v>442</v>
      </c>
    </row>
    <row r="12" spans="1:19" ht="24">
      <c r="A12" s="765" t="s">
        <v>0</v>
      </c>
      <c r="B12" s="765"/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</row>
    <row r="13" spans="1:19" ht="24">
      <c r="A13" s="765" t="s">
        <v>411</v>
      </c>
      <c r="B13" s="765"/>
      <c r="C13" s="765"/>
      <c r="D13" s="765"/>
      <c r="E13" s="765"/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</row>
    <row r="14" spans="1:19" ht="24">
      <c r="A14" s="765" t="s">
        <v>210</v>
      </c>
      <c r="B14" s="765"/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</row>
    <row r="15" ht="21.75">
      <c r="V15" s="246"/>
    </row>
    <row r="16" spans="1:19" ht="21.75">
      <c r="A16" s="774" t="s">
        <v>1</v>
      </c>
      <c r="B16" s="751" t="s">
        <v>2</v>
      </c>
      <c r="C16" s="752"/>
      <c r="D16" s="754"/>
      <c r="E16" s="751" t="s">
        <v>3</v>
      </c>
      <c r="F16" s="752"/>
      <c r="G16" s="754"/>
      <c r="H16" s="751" t="s">
        <v>8</v>
      </c>
      <c r="I16" s="752"/>
      <c r="J16" s="754"/>
      <c r="K16" s="751" t="s">
        <v>9</v>
      </c>
      <c r="L16" s="752"/>
      <c r="M16" s="754"/>
      <c r="N16" s="751" t="s">
        <v>376</v>
      </c>
      <c r="O16" s="752"/>
      <c r="P16" s="754"/>
      <c r="Q16" s="751" t="s">
        <v>7</v>
      </c>
      <c r="R16" s="752"/>
      <c r="S16" s="754"/>
    </row>
    <row r="17" spans="1:19" ht="21.75">
      <c r="A17" s="775"/>
      <c r="B17" s="31" t="s">
        <v>4</v>
      </c>
      <c r="C17" s="31" t="s">
        <v>5</v>
      </c>
      <c r="D17" s="31" t="s">
        <v>6</v>
      </c>
      <c r="E17" s="31" t="s">
        <v>4</v>
      </c>
      <c r="F17" s="31" t="s">
        <v>5</v>
      </c>
      <c r="G17" s="31" t="s">
        <v>6</v>
      </c>
      <c r="H17" s="31" t="s">
        <v>4</v>
      </c>
      <c r="I17" s="31" t="s">
        <v>5</v>
      </c>
      <c r="J17" s="31" t="s">
        <v>6</v>
      </c>
      <c r="K17" s="31" t="s">
        <v>4</v>
      </c>
      <c r="L17" s="31" t="s">
        <v>5</v>
      </c>
      <c r="M17" s="31" t="s">
        <v>6</v>
      </c>
      <c r="N17" s="31" t="s">
        <v>4</v>
      </c>
      <c r="O17" s="31" t="s">
        <v>5</v>
      </c>
      <c r="P17" s="31" t="s">
        <v>6</v>
      </c>
      <c r="Q17" s="31" t="s">
        <v>4</v>
      </c>
      <c r="R17" s="31" t="s">
        <v>5</v>
      </c>
      <c r="S17" s="31" t="s">
        <v>6</v>
      </c>
    </row>
    <row r="18" spans="1:19" ht="21.75">
      <c r="A18" s="73" t="s">
        <v>212</v>
      </c>
      <c r="B18" s="26">
        <v>35</v>
      </c>
      <c r="C18" s="26">
        <v>59</v>
      </c>
      <c r="D18" s="53">
        <f>SUM(B18:C18)</f>
        <v>94</v>
      </c>
      <c r="E18" s="26">
        <v>24</v>
      </c>
      <c r="F18" s="26">
        <v>61</v>
      </c>
      <c r="G18" s="53">
        <f>SUM(E18:F18)</f>
        <v>85</v>
      </c>
      <c r="H18" s="26">
        <v>13</v>
      </c>
      <c r="I18" s="26">
        <v>9</v>
      </c>
      <c r="J18" s="53">
        <f>SUM(H18:I18)</f>
        <v>22</v>
      </c>
      <c r="K18" s="26">
        <v>0</v>
      </c>
      <c r="L18" s="26">
        <v>0</v>
      </c>
      <c r="M18" s="53">
        <f>SUM(K18:L18)</f>
        <v>0</v>
      </c>
      <c r="N18" s="26">
        <v>1</v>
      </c>
      <c r="O18" s="26">
        <v>0</v>
      </c>
      <c r="P18" s="53">
        <f>SUM(N18:O18)</f>
        <v>1</v>
      </c>
      <c r="Q18" s="26">
        <f>SUM(B18,E18,H18,K18,N18)</f>
        <v>73</v>
      </c>
      <c r="R18" s="26">
        <f>SUM(C18,F18,I18,L18,O18)</f>
        <v>129</v>
      </c>
      <c r="S18" s="53">
        <f>SUM(Q18:R18)</f>
        <v>202</v>
      </c>
    </row>
    <row r="19" spans="1:19" ht="21.75">
      <c r="A19" s="73" t="s">
        <v>393</v>
      </c>
      <c r="B19" s="26">
        <v>12</v>
      </c>
      <c r="C19" s="26">
        <v>18</v>
      </c>
      <c r="D19" s="53">
        <f>SUM(B19:C19)</f>
        <v>30</v>
      </c>
      <c r="E19" s="26">
        <v>10</v>
      </c>
      <c r="F19" s="26">
        <v>17</v>
      </c>
      <c r="G19" s="53">
        <f>SUM(E19:F19)</f>
        <v>27</v>
      </c>
      <c r="H19" s="26">
        <v>1</v>
      </c>
      <c r="I19" s="26">
        <v>0</v>
      </c>
      <c r="J19" s="53">
        <f>SUM(H19:I19)</f>
        <v>1</v>
      </c>
      <c r="K19" s="26">
        <v>0</v>
      </c>
      <c r="L19" s="26">
        <v>0</v>
      </c>
      <c r="M19" s="53">
        <f>SUM(K19:L19)</f>
        <v>0</v>
      </c>
      <c r="N19" s="26">
        <v>0</v>
      </c>
      <c r="O19" s="26">
        <v>0</v>
      </c>
      <c r="P19" s="53">
        <f>SUM(N19:O19)</f>
        <v>0</v>
      </c>
      <c r="Q19" s="26">
        <f>SUM(B19,E19,H19,K19,N19)</f>
        <v>23</v>
      </c>
      <c r="R19" s="26">
        <f>SUM(C19,F19,I19,L19,O19)</f>
        <v>35</v>
      </c>
      <c r="S19" s="53">
        <f>SUM(Q19:R19)</f>
        <v>58</v>
      </c>
    </row>
    <row r="20" spans="1:19" ht="21.75">
      <c r="A20" s="74" t="s">
        <v>6</v>
      </c>
      <c r="B20" s="44">
        <f>SUM(B18:B19)</f>
        <v>47</v>
      </c>
      <c r="C20" s="44">
        <f>SUM(C18:C19)</f>
        <v>77</v>
      </c>
      <c r="D20" s="44">
        <f>SUM(B20:C20)</f>
        <v>124</v>
      </c>
      <c r="E20" s="44">
        <f>SUM(E18:E19)</f>
        <v>34</v>
      </c>
      <c r="F20" s="44">
        <f>SUM(F18:F19)</f>
        <v>78</v>
      </c>
      <c r="G20" s="44">
        <f>SUM(E20:F20)</f>
        <v>112</v>
      </c>
      <c r="H20" s="44">
        <f>SUM(H18:H19)</f>
        <v>14</v>
      </c>
      <c r="I20" s="44">
        <f>SUM(I18:I19)</f>
        <v>9</v>
      </c>
      <c r="J20" s="44">
        <f>SUM(H20:I20)</f>
        <v>23</v>
      </c>
      <c r="K20" s="44">
        <f>SUM(K18:K19)</f>
        <v>0</v>
      </c>
      <c r="L20" s="44">
        <f>SUM(L18:L19)</f>
        <v>0</v>
      </c>
      <c r="M20" s="44">
        <f>SUM(K20:L20)</f>
        <v>0</v>
      </c>
      <c r="N20" s="44">
        <f>SUM(N18:N19)</f>
        <v>1</v>
      </c>
      <c r="O20" s="44">
        <f>SUM(O18:O19)</f>
        <v>0</v>
      </c>
      <c r="P20" s="44">
        <f>SUM(N20:O20)</f>
        <v>1</v>
      </c>
      <c r="Q20" s="44">
        <f>SUM(Q18:Q19)</f>
        <v>96</v>
      </c>
      <c r="R20" s="44">
        <f>SUM(R18:R19)</f>
        <v>164</v>
      </c>
      <c r="S20" s="44">
        <f>SUM(Q20:R20)</f>
        <v>260</v>
      </c>
    </row>
    <row r="21" spans="17:19" ht="21.75">
      <c r="Q21" s="245"/>
      <c r="R21" s="245"/>
      <c r="S21" s="245"/>
    </row>
  </sheetData>
  <sheetProtection/>
  <mergeCells count="20">
    <mergeCell ref="A12:S12"/>
    <mergeCell ref="A13:S13"/>
    <mergeCell ref="A14:S14"/>
    <mergeCell ref="A16:A17"/>
    <mergeCell ref="B16:D16"/>
    <mergeCell ref="E16:G16"/>
    <mergeCell ref="H16:J16"/>
    <mergeCell ref="K16:M16"/>
    <mergeCell ref="N16:P16"/>
    <mergeCell ref="Q16:S16"/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6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 กรกฎาคม  2565</oddFooter>
  </headerFooter>
  <rowBreaks count="1" manualBreakCount="1">
    <brk id="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69"/>
  <sheetViews>
    <sheetView showGridLines="0" view="pageLayout" zoomScale="85" zoomScalePageLayoutView="85" workbookViewId="0" topLeftCell="A7">
      <selection activeCell="B12" sqref="B12"/>
    </sheetView>
  </sheetViews>
  <sheetFormatPr defaultColWidth="5.00390625" defaultRowHeight="24" customHeight="1"/>
  <cols>
    <col min="1" max="1" width="38.625" style="45" customWidth="1"/>
    <col min="2" max="12" width="5.00390625" style="5" customWidth="1"/>
    <col min="13" max="13" width="5.875" style="5" customWidth="1"/>
    <col min="14" max="16384" width="5.00390625" style="4" customWidth="1"/>
  </cols>
  <sheetData>
    <row r="1" spans="1:13" s="76" customFormat="1" ht="25.5" customHeight="1">
      <c r="A1" s="765" t="s">
        <v>414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</row>
    <row r="2" ht="10.5" customHeight="1"/>
    <row r="3" spans="1:13" s="77" customFormat="1" ht="24" customHeight="1">
      <c r="A3" s="774" t="s">
        <v>19</v>
      </c>
      <c r="B3" s="751" t="s">
        <v>2</v>
      </c>
      <c r="C3" s="752"/>
      <c r="D3" s="754"/>
      <c r="E3" s="751" t="s">
        <v>3</v>
      </c>
      <c r="F3" s="752"/>
      <c r="G3" s="754"/>
      <c r="H3" s="751" t="s">
        <v>52</v>
      </c>
      <c r="I3" s="752"/>
      <c r="J3" s="754"/>
      <c r="K3" s="751" t="s">
        <v>7</v>
      </c>
      <c r="L3" s="752"/>
      <c r="M3" s="754"/>
    </row>
    <row r="4" spans="1:13" s="77" customFormat="1" ht="24" customHeight="1">
      <c r="A4" s="775"/>
      <c r="B4" s="31" t="s">
        <v>4</v>
      </c>
      <c r="C4" s="31" t="s">
        <v>5</v>
      </c>
      <c r="D4" s="31" t="s">
        <v>6</v>
      </c>
      <c r="E4" s="31" t="s">
        <v>4</v>
      </c>
      <c r="F4" s="31" t="s">
        <v>5</v>
      </c>
      <c r="G4" s="31" t="s">
        <v>6</v>
      </c>
      <c r="H4" s="31" t="s">
        <v>4</v>
      </c>
      <c r="I4" s="31" t="s">
        <v>5</v>
      </c>
      <c r="J4" s="31" t="s">
        <v>6</v>
      </c>
      <c r="K4" s="31" t="s">
        <v>4</v>
      </c>
      <c r="L4" s="31" t="s">
        <v>5</v>
      </c>
      <c r="M4" s="31" t="s">
        <v>6</v>
      </c>
    </row>
    <row r="5" spans="1:13" ht="21.75">
      <c r="A5" s="73" t="s">
        <v>175</v>
      </c>
      <c r="B5" s="26">
        <v>2</v>
      </c>
      <c r="C5" s="26">
        <v>4</v>
      </c>
      <c r="D5" s="53">
        <f aca="true" t="shared" si="0" ref="D5:D18">SUM(B5:C5)</f>
        <v>6</v>
      </c>
      <c r="E5" s="26">
        <v>3</v>
      </c>
      <c r="F5" s="26">
        <v>2</v>
      </c>
      <c r="G5" s="53">
        <f aca="true" t="shared" si="1" ref="G5:G18">SUM(E5:F5)</f>
        <v>5</v>
      </c>
      <c r="H5" s="26">
        <v>1</v>
      </c>
      <c r="I5" s="26">
        <v>3</v>
      </c>
      <c r="J5" s="53">
        <f aca="true" t="shared" si="2" ref="J5:J18">SUM(H5:I5)</f>
        <v>4</v>
      </c>
      <c r="K5" s="26">
        <f aca="true" t="shared" si="3" ref="K5:K18">SUM(B5,E5,H5)</f>
        <v>6</v>
      </c>
      <c r="L5" s="26">
        <f aca="true" t="shared" si="4" ref="L5:L18">SUM(C5,F5,I5)</f>
        <v>9</v>
      </c>
      <c r="M5" s="53">
        <f aca="true" t="shared" si="5" ref="M5:M18">SUM(D5,G5,J5)</f>
        <v>15</v>
      </c>
    </row>
    <row r="6" spans="1:13" ht="21.75">
      <c r="A6" s="64" t="s">
        <v>153</v>
      </c>
      <c r="B6" s="26">
        <v>0</v>
      </c>
      <c r="C6" s="26">
        <v>0</v>
      </c>
      <c r="D6" s="53">
        <f t="shared" si="0"/>
        <v>0</v>
      </c>
      <c r="E6" s="26">
        <v>1</v>
      </c>
      <c r="F6" s="26">
        <v>3</v>
      </c>
      <c r="G6" s="53">
        <f t="shared" si="1"/>
        <v>4</v>
      </c>
      <c r="H6" s="26">
        <v>0</v>
      </c>
      <c r="I6" s="26">
        <v>0</v>
      </c>
      <c r="J6" s="53">
        <f t="shared" si="2"/>
        <v>0</v>
      </c>
      <c r="K6" s="26">
        <f t="shared" si="3"/>
        <v>1</v>
      </c>
      <c r="L6" s="26">
        <f t="shared" si="4"/>
        <v>3</v>
      </c>
      <c r="M6" s="53">
        <f t="shared" si="5"/>
        <v>4</v>
      </c>
    </row>
    <row r="7" spans="1:15" ht="21.75">
      <c r="A7" s="73" t="s">
        <v>176</v>
      </c>
      <c r="B7" s="26">
        <v>0</v>
      </c>
      <c r="C7" s="26">
        <v>0</v>
      </c>
      <c r="D7" s="53">
        <f t="shared" si="0"/>
        <v>0</v>
      </c>
      <c r="E7" s="26">
        <v>0</v>
      </c>
      <c r="F7" s="26">
        <v>0</v>
      </c>
      <c r="G7" s="53">
        <f t="shared" si="1"/>
        <v>0</v>
      </c>
      <c r="H7" s="26">
        <v>1</v>
      </c>
      <c r="I7" s="26">
        <v>1</v>
      </c>
      <c r="J7" s="53">
        <f t="shared" si="2"/>
        <v>2</v>
      </c>
      <c r="K7" s="26">
        <f t="shared" si="3"/>
        <v>1</v>
      </c>
      <c r="L7" s="26">
        <f t="shared" si="4"/>
        <v>1</v>
      </c>
      <c r="M7" s="53">
        <f t="shared" si="5"/>
        <v>2</v>
      </c>
      <c r="O7" s="246"/>
    </row>
    <row r="8" spans="1:13" ht="21.75">
      <c r="A8" s="73" t="s">
        <v>181</v>
      </c>
      <c r="B8" s="26">
        <v>3</v>
      </c>
      <c r="C8" s="26">
        <v>16</v>
      </c>
      <c r="D8" s="53">
        <f t="shared" si="0"/>
        <v>19</v>
      </c>
      <c r="E8" s="26">
        <v>3</v>
      </c>
      <c r="F8" s="26">
        <v>19</v>
      </c>
      <c r="G8" s="53">
        <f t="shared" si="1"/>
        <v>22</v>
      </c>
      <c r="H8" s="26">
        <v>0</v>
      </c>
      <c r="I8" s="26">
        <v>0</v>
      </c>
      <c r="J8" s="53">
        <f t="shared" si="2"/>
        <v>0</v>
      </c>
      <c r="K8" s="26">
        <f t="shared" si="3"/>
        <v>6</v>
      </c>
      <c r="L8" s="26">
        <f t="shared" si="4"/>
        <v>35</v>
      </c>
      <c r="M8" s="53">
        <f t="shared" si="5"/>
        <v>41</v>
      </c>
    </row>
    <row r="9" spans="1:13" ht="21.75">
      <c r="A9" s="73" t="s">
        <v>468</v>
      </c>
      <c r="B9" s="26">
        <v>0</v>
      </c>
      <c r="C9" s="26">
        <v>1</v>
      </c>
      <c r="D9" s="53">
        <f t="shared" si="0"/>
        <v>1</v>
      </c>
      <c r="E9" s="26">
        <v>0</v>
      </c>
      <c r="F9" s="26">
        <v>0</v>
      </c>
      <c r="G9" s="53">
        <f t="shared" si="1"/>
        <v>0</v>
      </c>
      <c r="H9" s="26">
        <v>0</v>
      </c>
      <c r="I9" s="26">
        <v>0</v>
      </c>
      <c r="J9" s="53">
        <f t="shared" si="2"/>
        <v>0</v>
      </c>
      <c r="K9" s="26">
        <f t="shared" si="3"/>
        <v>0</v>
      </c>
      <c r="L9" s="26">
        <f t="shared" si="4"/>
        <v>1</v>
      </c>
      <c r="M9" s="53">
        <f t="shared" si="5"/>
        <v>1</v>
      </c>
    </row>
    <row r="10" spans="1:13" ht="21.75">
      <c r="A10" s="73" t="s">
        <v>179</v>
      </c>
      <c r="B10" s="26">
        <v>1</v>
      </c>
      <c r="C10" s="26">
        <v>2</v>
      </c>
      <c r="D10" s="53">
        <f t="shared" si="0"/>
        <v>3</v>
      </c>
      <c r="E10" s="26">
        <v>4</v>
      </c>
      <c r="F10" s="26">
        <v>2</v>
      </c>
      <c r="G10" s="53">
        <f t="shared" si="1"/>
        <v>6</v>
      </c>
      <c r="H10" s="26">
        <v>3</v>
      </c>
      <c r="I10" s="26">
        <v>2</v>
      </c>
      <c r="J10" s="53">
        <f t="shared" si="2"/>
        <v>5</v>
      </c>
      <c r="K10" s="26">
        <f t="shared" si="3"/>
        <v>8</v>
      </c>
      <c r="L10" s="26">
        <f t="shared" si="4"/>
        <v>6</v>
      </c>
      <c r="M10" s="53">
        <f t="shared" si="5"/>
        <v>14</v>
      </c>
    </row>
    <row r="11" spans="1:13" ht="21.75">
      <c r="A11" s="73" t="s">
        <v>177</v>
      </c>
      <c r="B11" s="26">
        <v>6</v>
      </c>
      <c r="C11" s="26">
        <v>1</v>
      </c>
      <c r="D11" s="53">
        <f t="shared" si="0"/>
        <v>7</v>
      </c>
      <c r="E11" s="26">
        <v>6</v>
      </c>
      <c r="F11" s="26">
        <v>2</v>
      </c>
      <c r="G11" s="53">
        <f t="shared" si="1"/>
        <v>8</v>
      </c>
      <c r="H11" s="26">
        <v>2</v>
      </c>
      <c r="I11" s="26">
        <v>1</v>
      </c>
      <c r="J11" s="53">
        <f t="shared" si="2"/>
        <v>3</v>
      </c>
      <c r="K11" s="26">
        <f t="shared" si="3"/>
        <v>14</v>
      </c>
      <c r="L11" s="26">
        <f t="shared" si="4"/>
        <v>4</v>
      </c>
      <c r="M11" s="53">
        <f t="shared" si="5"/>
        <v>18</v>
      </c>
    </row>
    <row r="12" spans="1:13" ht="21" customHeight="1">
      <c r="A12" s="73" t="s">
        <v>178</v>
      </c>
      <c r="B12" s="26">
        <v>1</v>
      </c>
      <c r="C12" s="26">
        <v>2</v>
      </c>
      <c r="D12" s="53">
        <f t="shared" si="0"/>
        <v>3</v>
      </c>
      <c r="E12" s="26">
        <v>1</v>
      </c>
      <c r="F12" s="26">
        <v>1</v>
      </c>
      <c r="G12" s="53">
        <f t="shared" si="1"/>
        <v>2</v>
      </c>
      <c r="H12" s="26">
        <v>0</v>
      </c>
      <c r="I12" s="26">
        <v>1</v>
      </c>
      <c r="J12" s="53">
        <f t="shared" si="2"/>
        <v>1</v>
      </c>
      <c r="K12" s="26">
        <f t="shared" si="3"/>
        <v>2</v>
      </c>
      <c r="L12" s="26">
        <f t="shared" si="4"/>
        <v>4</v>
      </c>
      <c r="M12" s="53">
        <f t="shared" si="5"/>
        <v>6</v>
      </c>
    </row>
    <row r="13" spans="1:13" ht="21.75">
      <c r="A13" s="73" t="s">
        <v>180</v>
      </c>
      <c r="B13" s="26">
        <v>1</v>
      </c>
      <c r="C13" s="26">
        <v>8</v>
      </c>
      <c r="D13" s="53">
        <f t="shared" si="0"/>
        <v>9</v>
      </c>
      <c r="E13" s="26">
        <v>0</v>
      </c>
      <c r="F13" s="26">
        <v>2</v>
      </c>
      <c r="G13" s="53">
        <f t="shared" si="1"/>
        <v>2</v>
      </c>
      <c r="H13" s="26">
        <v>0</v>
      </c>
      <c r="I13" s="26">
        <v>1</v>
      </c>
      <c r="J13" s="53">
        <f t="shared" si="2"/>
        <v>1</v>
      </c>
      <c r="K13" s="26">
        <f t="shared" si="3"/>
        <v>1</v>
      </c>
      <c r="L13" s="26">
        <f t="shared" si="4"/>
        <v>11</v>
      </c>
      <c r="M13" s="53">
        <f t="shared" si="5"/>
        <v>12</v>
      </c>
    </row>
    <row r="14" spans="1:13" ht="21.75">
      <c r="A14" s="64" t="s">
        <v>350</v>
      </c>
      <c r="B14" s="26">
        <v>2</v>
      </c>
      <c r="C14" s="26">
        <v>2</v>
      </c>
      <c r="D14" s="53">
        <f t="shared" si="0"/>
        <v>4</v>
      </c>
      <c r="E14" s="26">
        <v>3</v>
      </c>
      <c r="F14" s="26">
        <v>4</v>
      </c>
      <c r="G14" s="53">
        <f t="shared" si="1"/>
        <v>7</v>
      </c>
      <c r="H14" s="26">
        <v>2</v>
      </c>
      <c r="I14" s="26">
        <v>0</v>
      </c>
      <c r="J14" s="53">
        <f t="shared" si="2"/>
        <v>2</v>
      </c>
      <c r="K14" s="26">
        <f t="shared" si="3"/>
        <v>7</v>
      </c>
      <c r="L14" s="26">
        <f t="shared" si="4"/>
        <v>6</v>
      </c>
      <c r="M14" s="53">
        <f t="shared" si="5"/>
        <v>13</v>
      </c>
    </row>
    <row r="15" spans="1:13" ht="21.75">
      <c r="A15" s="64" t="s">
        <v>174</v>
      </c>
      <c r="B15" s="26">
        <v>0</v>
      </c>
      <c r="C15" s="26">
        <v>0</v>
      </c>
      <c r="D15" s="53">
        <f t="shared" si="0"/>
        <v>0</v>
      </c>
      <c r="E15" s="26">
        <v>1</v>
      </c>
      <c r="F15" s="26">
        <v>3</v>
      </c>
      <c r="G15" s="53">
        <f t="shared" si="1"/>
        <v>4</v>
      </c>
      <c r="H15" s="26">
        <v>0</v>
      </c>
      <c r="I15" s="26">
        <v>3</v>
      </c>
      <c r="J15" s="53">
        <f t="shared" si="2"/>
        <v>3</v>
      </c>
      <c r="K15" s="26">
        <f t="shared" si="3"/>
        <v>1</v>
      </c>
      <c r="L15" s="26">
        <f t="shared" si="4"/>
        <v>6</v>
      </c>
      <c r="M15" s="53">
        <f t="shared" si="5"/>
        <v>7</v>
      </c>
    </row>
    <row r="16" spans="1:13" ht="21.75">
      <c r="A16" s="64" t="s">
        <v>188</v>
      </c>
      <c r="B16" s="26">
        <v>0</v>
      </c>
      <c r="C16" s="26">
        <v>0</v>
      </c>
      <c r="D16" s="53">
        <f t="shared" si="0"/>
        <v>0</v>
      </c>
      <c r="E16" s="26">
        <v>1</v>
      </c>
      <c r="F16" s="26">
        <v>2</v>
      </c>
      <c r="G16" s="53">
        <f t="shared" si="1"/>
        <v>3</v>
      </c>
      <c r="H16" s="26">
        <v>1</v>
      </c>
      <c r="I16" s="26">
        <v>1</v>
      </c>
      <c r="J16" s="53">
        <f t="shared" si="2"/>
        <v>2</v>
      </c>
      <c r="K16" s="26">
        <f t="shared" si="3"/>
        <v>2</v>
      </c>
      <c r="L16" s="26">
        <f t="shared" si="4"/>
        <v>3</v>
      </c>
      <c r="M16" s="53">
        <f t="shared" si="5"/>
        <v>5</v>
      </c>
    </row>
    <row r="17" spans="1:13" ht="21.75">
      <c r="A17" s="73" t="s">
        <v>173</v>
      </c>
      <c r="B17" s="26">
        <v>0</v>
      </c>
      <c r="C17" s="26">
        <v>0</v>
      </c>
      <c r="D17" s="53">
        <f t="shared" si="0"/>
        <v>0</v>
      </c>
      <c r="E17" s="26">
        <v>1</v>
      </c>
      <c r="F17" s="26">
        <v>2</v>
      </c>
      <c r="G17" s="53">
        <f t="shared" si="1"/>
        <v>3</v>
      </c>
      <c r="H17" s="26">
        <v>4</v>
      </c>
      <c r="I17" s="26">
        <v>3</v>
      </c>
      <c r="J17" s="53">
        <f t="shared" si="2"/>
        <v>7</v>
      </c>
      <c r="K17" s="26">
        <f t="shared" si="3"/>
        <v>5</v>
      </c>
      <c r="L17" s="26">
        <f t="shared" si="4"/>
        <v>5</v>
      </c>
      <c r="M17" s="53">
        <f t="shared" si="5"/>
        <v>10</v>
      </c>
    </row>
    <row r="18" spans="1:13" ht="21.75">
      <c r="A18" s="73" t="s">
        <v>277</v>
      </c>
      <c r="B18" s="26">
        <v>0</v>
      </c>
      <c r="C18" s="26">
        <v>2</v>
      </c>
      <c r="D18" s="53">
        <f t="shared" si="0"/>
        <v>2</v>
      </c>
      <c r="E18" s="26">
        <v>4</v>
      </c>
      <c r="F18" s="26">
        <v>1</v>
      </c>
      <c r="G18" s="53">
        <f t="shared" si="1"/>
        <v>5</v>
      </c>
      <c r="H18" s="26">
        <v>0</v>
      </c>
      <c r="I18" s="26">
        <v>0</v>
      </c>
      <c r="J18" s="53">
        <f t="shared" si="2"/>
        <v>0</v>
      </c>
      <c r="K18" s="26">
        <f t="shared" si="3"/>
        <v>4</v>
      </c>
      <c r="L18" s="26">
        <f t="shared" si="4"/>
        <v>3</v>
      </c>
      <c r="M18" s="53">
        <f t="shared" si="5"/>
        <v>7</v>
      </c>
    </row>
    <row r="19" spans="1:13" ht="21.75" customHeight="1">
      <c r="A19" s="414" t="s">
        <v>6</v>
      </c>
      <c r="B19" s="415">
        <f>SUM(B5:B18)</f>
        <v>16</v>
      </c>
      <c r="C19" s="415">
        <f aca="true" t="shared" si="6" ref="C19:M19">SUM(C5:C18)</f>
        <v>38</v>
      </c>
      <c r="D19" s="415">
        <f t="shared" si="6"/>
        <v>54</v>
      </c>
      <c r="E19" s="415">
        <f t="shared" si="6"/>
        <v>28</v>
      </c>
      <c r="F19" s="415">
        <f t="shared" si="6"/>
        <v>43</v>
      </c>
      <c r="G19" s="415">
        <f t="shared" si="6"/>
        <v>71</v>
      </c>
      <c r="H19" s="415">
        <f t="shared" si="6"/>
        <v>14</v>
      </c>
      <c r="I19" s="415">
        <f t="shared" si="6"/>
        <v>16</v>
      </c>
      <c r="J19" s="415">
        <f t="shared" si="6"/>
        <v>30</v>
      </c>
      <c r="K19" s="415">
        <f t="shared" si="6"/>
        <v>58</v>
      </c>
      <c r="L19" s="415">
        <f t="shared" si="6"/>
        <v>97</v>
      </c>
      <c r="M19" s="415">
        <f t="shared" si="6"/>
        <v>155</v>
      </c>
    </row>
    <row r="20" spans="1:13" ht="21.75" customHeight="1">
      <c r="A20" s="79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s="76" customFormat="1" ht="25.5" customHeight="1">
      <c r="A21" s="765" t="s">
        <v>413</v>
      </c>
      <c r="B21" s="765"/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</row>
    <row r="22" ht="21" customHeight="1"/>
    <row r="23" spans="1:13" s="77" customFormat="1" ht="24" customHeight="1">
      <c r="A23" s="774" t="s">
        <v>19</v>
      </c>
      <c r="B23" s="751" t="s">
        <v>2</v>
      </c>
      <c r="C23" s="752"/>
      <c r="D23" s="754"/>
      <c r="E23" s="751" t="s">
        <v>3</v>
      </c>
      <c r="F23" s="752"/>
      <c r="G23" s="754"/>
      <c r="H23" s="751" t="s">
        <v>52</v>
      </c>
      <c r="I23" s="752"/>
      <c r="J23" s="754"/>
      <c r="K23" s="751" t="s">
        <v>7</v>
      </c>
      <c r="L23" s="752"/>
      <c r="M23" s="754"/>
    </row>
    <row r="24" spans="1:13" s="77" customFormat="1" ht="24" customHeight="1">
      <c r="A24" s="775"/>
      <c r="B24" s="31" t="s">
        <v>4</v>
      </c>
      <c r="C24" s="31" t="s">
        <v>5</v>
      </c>
      <c r="D24" s="31" t="s">
        <v>6</v>
      </c>
      <c r="E24" s="31" t="s">
        <v>4</v>
      </c>
      <c r="F24" s="31" t="s">
        <v>5</v>
      </c>
      <c r="G24" s="31" t="s">
        <v>6</v>
      </c>
      <c r="H24" s="31" t="s">
        <v>4</v>
      </c>
      <c r="I24" s="31" t="s">
        <v>5</v>
      </c>
      <c r="J24" s="31" t="s">
        <v>6</v>
      </c>
      <c r="K24" s="31" t="s">
        <v>4</v>
      </c>
      <c r="L24" s="31" t="s">
        <v>5</v>
      </c>
      <c r="M24" s="31" t="s">
        <v>6</v>
      </c>
    </row>
    <row r="25" spans="1:13" ht="24" customHeight="1">
      <c r="A25" s="73" t="s">
        <v>361</v>
      </c>
      <c r="B25" s="26">
        <v>14</v>
      </c>
      <c r="C25" s="26">
        <v>46</v>
      </c>
      <c r="D25" s="53">
        <f aca="true" t="shared" si="7" ref="D25:D40">SUM(B25:C25)</f>
        <v>60</v>
      </c>
      <c r="E25" s="26">
        <v>13</v>
      </c>
      <c r="F25" s="26">
        <v>47</v>
      </c>
      <c r="G25" s="53">
        <f aca="true" t="shared" si="8" ref="G25:G40">SUM(E25:F25)</f>
        <v>60</v>
      </c>
      <c r="H25" s="26">
        <v>0</v>
      </c>
      <c r="I25" s="26">
        <v>0</v>
      </c>
      <c r="J25" s="53">
        <f aca="true" t="shared" si="9" ref="J25:J40">SUM(H25:I25)</f>
        <v>0</v>
      </c>
      <c r="K25" s="26">
        <f>SUM(B25,E25,H25)</f>
        <v>27</v>
      </c>
      <c r="L25" s="26">
        <f>SUM(C25,F25,I25)</f>
        <v>93</v>
      </c>
      <c r="M25" s="53">
        <f>SUM(D25,G25,J25)</f>
        <v>120</v>
      </c>
    </row>
    <row r="26" spans="1:13" ht="24" customHeight="1">
      <c r="A26" s="64" t="s">
        <v>153</v>
      </c>
      <c r="B26" s="26">
        <v>0</v>
      </c>
      <c r="C26" s="26">
        <v>11</v>
      </c>
      <c r="D26" s="53">
        <f t="shared" si="7"/>
        <v>11</v>
      </c>
      <c r="E26" s="26">
        <v>0</v>
      </c>
      <c r="F26" s="26">
        <v>0</v>
      </c>
      <c r="G26" s="53">
        <f t="shared" si="8"/>
        <v>0</v>
      </c>
      <c r="H26" s="26">
        <v>1</v>
      </c>
      <c r="I26" s="26">
        <v>9</v>
      </c>
      <c r="J26" s="53">
        <f t="shared" si="9"/>
        <v>10</v>
      </c>
      <c r="K26" s="26">
        <f aca="true" t="shared" si="10" ref="K26:K40">SUM(B26,E26,H26)</f>
        <v>1</v>
      </c>
      <c r="L26" s="26">
        <f aca="true" t="shared" si="11" ref="L26:L40">SUM(C26,F26,I26)</f>
        <v>20</v>
      </c>
      <c r="M26" s="53">
        <f aca="true" t="shared" si="12" ref="M26:M40">SUM(D26,G26,J26)</f>
        <v>21</v>
      </c>
    </row>
    <row r="27" spans="1:13" ht="24" customHeight="1">
      <c r="A27" s="73" t="s">
        <v>176</v>
      </c>
      <c r="B27" s="26">
        <v>0</v>
      </c>
      <c r="C27" s="26">
        <v>0</v>
      </c>
      <c r="D27" s="53">
        <f t="shared" si="7"/>
        <v>0</v>
      </c>
      <c r="E27" s="26">
        <v>0</v>
      </c>
      <c r="F27" s="26">
        <v>0</v>
      </c>
      <c r="G27" s="53">
        <f t="shared" si="8"/>
        <v>0</v>
      </c>
      <c r="H27" s="26">
        <v>2</v>
      </c>
      <c r="I27" s="26">
        <v>1</v>
      </c>
      <c r="J27" s="53">
        <f t="shared" si="9"/>
        <v>3</v>
      </c>
      <c r="K27" s="26">
        <f t="shared" si="10"/>
        <v>2</v>
      </c>
      <c r="L27" s="26">
        <f t="shared" si="11"/>
        <v>1</v>
      </c>
      <c r="M27" s="53">
        <f t="shared" si="12"/>
        <v>3</v>
      </c>
    </row>
    <row r="28" spans="1:13" ht="21.75">
      <c r="A28" s="73" t="s">
        <v>379</v>
      </c>
      <c r="B28" s="26">
        <v>0</v>
      </c>
      <c r="C28" s="26">
        <v>0</v>
      </c>
      <c r="D28" s="53">
        <f t="shared" si="7"/>
        <v>0</v>
      </c>
      <c r="E28" s="26">
        <v>0</v>
      </c>
      <c r="F28" s="26">
        <v>0</v>
      </c>
      <c r="G28" s="53">
        <f t="shared" si="8"/>
        <v>0</v>
      </c>
      <c r="H28" s="26">
        <v>0</v>
      </c>
      <c r="I28" s="26">
        <v>1</v>
      </c>
      <c r="J28" s="53">
        <f t="shared" si="9"/>
        <v>1</v>
      </c>
      <c r="K28" s="26">
        <f t="shared" si="10"/>
        <v>0</v>
      </c>
      <c r="L28" s="26">
        <f t="shared" si="11"/>
        <v>1</v>
      </c>
      <c r="M28" s="53">
        <f t="shared" si="12"/>
        <v>1</v>
      </c>
    </row>
    <row r="29" spans="1:15" ht="21" customHeight="1">
      <c r="A29" s="73" t="s">
        <v>380</v>
      </c>
      <c r="B29" s="26">
        <v>0</v>
      </c>
      <c r="C29" s="26">
        <v>0</v>
      </c>
      <c r="D29" s="53">
        <f t="shared" si="7"/>
        <v>0</v>
      </c>
      <c r="E29" s="26">
        <v>0</v>
      </c>
      <c r="F29" s="26">
        <v>0</v>
      </c>
      <c r="G29" s="53">
        <f t="shared" si="8"/>
        <v>0</v>
      </c>
      <c r="H29" s="26">
        <v>1</v>
      </c>
      <c r="I29" s="26">
        <v>0</v>
      </c>
      <c r="J29" s="53">
        <f t="shared" si="9"/>
        <v>1</v>
      </c>
      <c r="K29" s="26">
        <f t="shared" si="10"/>
        <v>1</v>
      </c>
      <c r="L29" s="26">
        <f t="shared" si="11"/>
        <v>0</v>
      </c>
      <c r="M29" s="53">
        <f t="shared" si="12"/>
        <v>1</v>
      </c>
      <c r="O29" s="246"/>
    </row>
    <row r="30" spans="1:13" ht="21" customHeight="1">
      <c r="A30" s="73" t="s">
        <v>466</v>
      </c>
      <c r="B30" s="26">
        <v>2</v>
      </c>
      <c r="C30" s="26">
        <v>1</v>
      </c>
      <c r="D30" s="53">
        <f t="shared" si="7"/>
        <v>3</v>
      </c>
      <c r="E30" s="26">
        <v>0</v>
      </c>
      <c r="F30" s="26">
        <v>0</v>
      </c>
      <c r="G30" s="53">
        <f t="shared" si="8"/>
        <v>0</v>
      </c>
      <c r="H30" s="26">
        <v>0</v>
      </c>
      <c r="I30" s="26">
        <v>0</v>
      </c>
      <c r="J30" s="53">
        <f t="shared" si="9"/>
        <v>0</v>
      </c>
      <c r="K30" s="26">
        <f t="shared" si="10"/>
        <v>2</v>
      </c>
      <c r="L30" s="26">
        <f t="shared" si="11"/>
        <v>1</v>
      </c>
      <c r="M30" s="53">
        <f t="shared" si="12"/>
        <v>3</v>
      </c>
    </row>
    <row r="31" spans="1:13" ht="21" customHeight="1">
      <c r="A31" s="64" t="s">
        <v>179</v>
      </c>
      <c r="B31" s="26">
        <v>4</v>
      </c>
      <c r="C31" s="26">
        <v>3</v>
      </c>
      <c r="D31" s="53">
        <f t="shared" si="7"/>
        <v>7</v>
      </c>
      <c r="E31" s="26">
        <v>0</v>
      </c>
      <c r="F31" s="26">
        <v>0</v>
      </c>
      <c r="G31" s="53">
        <f t="shared" si="8"/>
        <v>0</v>
      </c>
      <c r="H31" s="26">
        <v>5</v>
      </c>
      <c r="I31" s="26">
        <v>2</v>
      </c>
      <c r="J31" s="53">
        <f t="shared" si="9"/>
        <v>7</v>
      </c>
      <c r="K31" s="26">
        <f t="shared" si="10"/>
        <v>9</v>
      </c>
      <c r="L31" s="26">
        <f t="shared" si="11"/>
        <v>5</v>
      </c>
      <c r="M31" s="53">
        <f t="shared" si="12"/>
        <v>14</v>
      </c>
    </row>
    <row r="32" spans="1:13" ht="21" customHeight="1">
      <c r="A32" s="73" t="s">
        <v>465</v>
      </c>
      <c r="B32" s="26">
        <v>3</v>
      </c>
      <c r="C32" s="26">
        <v>1</v>
      </c>
      <c r="D32" s="53">
        <f t="shared" si="7"/>
        <v>4</v>
      </c>
      <c r="E32" s="26">
        <v>0</v>
      </c>
      <c r="F32" s="26">
        <v>0</v>
      </c>
      <c r="G32" s="53">
        <f t="shared" si="8"/>
        <v>0</v>
      </c>
      <c r="H32" s="26">
        <v>0</v>
      </c>
      <c r="I32" s="26">
        <v>0</v>
      </c>
      <c r="J32" s="53">
        <f t="shared" si="9"/>
        <v>0</v>
      </c>
      <c r="K32" s="26">
        <f t="shared" si="10"/>
        <v>3</v>
      </c>
      <c r="L32" s="26">
        <f t="shared" si="11"/>
        <v>1</v>
      </c>
      <c r="M32" s="53">
        <f t="shared" si="12"/>
        <v>4</v>
      </c>
    </row>
    <row r="33" spans="1:13" ht="21" customHeight="1">
      <c r="A33" s="64" t="s">
        <v>178</v>
      </c>
      <c r="B33" s="26">
        <v>2</v>
      </c>
      <c r="C33" s="26">
        <v>7</v>
      </c>
      <c r="D33" s="53">
        <f t="shared" si="7"/>
        <v>9</v>
      </c>
      <c r="E33" s="26">
        <v>0</v>
      </c>
      <c r="F33" s="26">
        <v>0</v>
      </c>
      <c r="G33" s="53">
        <f t="shared" si="8"/>
        <v>0</v>
      </c>
      <c r="H33" s="26">
        <v>2</v>
      </c>
      <c r="I33" s="26">
        <v>10</v>
      </c>
      <c r="J33" s="53">
        <f t="shared" si="9"/>
        <v>12</v>
      </c>
      <c r="K33" s="26">
        <f t="shared" si="10"/>
        <v>4</v>
      </c>
      <c r="L33" s="26">
        <f t="shared" si="11"/>
        <v>17</v>
      </c>
      <c r="M33" s="53">
        <f t="shared" si="12"/>
        <v>21</v>
      </c>
    </row>
    <row r="34" spans="1:13" ht="21" customHeight="1">
      <c r="A34" s="73" t="s">
        <v>183</v>
      </c>
      <c r="B34" s="26">
        <v>3</v>
      </c>
      <c r="C34" s="26">
        <v>18</v>
      </c>
      <c r="D34" s="53">
        <f t="shared" si="7"/>
        <v>21</v>
      </c>
      <c r="E34" s="26">
        <v>1</v>
      </c>
      <c r="F34" s="26">
        <v>7</v>
      </c>
      <c r="G34" s="53">
        <f t="shared" si="8"/>
        <v>8</v>
      </c>
      <c r="H34" s="26">
        <v>0</v>
      </c>
      <c r="I34" s="26">
        <v>1</v>
      </c>
      <c r="J34" s="53">
        <f t="shared" si="9"/>
        <v>1</v>
      </c>
      <c r="K34" s="26">
        <f t="shared" si="10"/>
        <v>4</v>
      </c>
      <c r="L34" s="26">
        <f t="shared" si="11"/>
        <v>26</v>
      </c>
      <c r="M34" s="53">
        <f t="shared" si="12"/>
        <v>30</v>
      </c>
    </row>
    <row r="35" spans="1:13" ht="21" customHeight="1">
      <c r="A35" s="73" t="s">
        <v>467</v>
      </c>
      <c r="B35" s="26">
        <v>14</v>
      </c>
      <c r="C35" s="26">
        <v>1</v>
      </c>
      <c r="D35" s="53">
        <f t="shared" si="7"/>
        <v>15</v>
      </c>
      <c r="E35" s="26">
        <v>0</v>
      </c>
      <c r="F35" s="26">
        <v>0</v>
      </c>
      <c r="G35" s="53">
        <f t="shared" si="8"/>
        <v>0</v>
      </c>
      <c r="H35" s="26">
        <v>0</v>
      </c>
      <c r="I35" s="26">
        <v>0</v>
      </c>
      <c r="J35" s="53">
        <f t="shared" si="9"/>
        <v>0</v>
      </c>
      <c r="K35" s="26">
        <f t="shared" si="10"/>
        <v>14</v>
      </c>
      <c r="L35" s="26">
        <f t="shared" si="11"/>
        <v>1</v>
      </c>
      <c r="M35" s="53">
        <f t="shared" si="12"/>
        <v>15</v>
      </c>
    </row>
    <row r="36" spans="1:13" ht="21" customHeight="1">
      <c r="A36" s="64" t="s">
        <v>350</v>
      </c>
      <c r="B36" s="26">
        <v>5</v>
      </c>
      <c r="C36" s="26">
        <v>1</v>
      </c>
      <c r="D36" s="53">
        <f t="shared" si="7"/>
        <v>6</v>
      </c>
      <c r="E36" s="26">
        <v>8</v>
      </c>
      <c r="F36" s="26">
        <v>13</v>
      </c>
      <c r="G36" s="53">
        <f t="shared" si="8"/>
        <v>21</v>
      </c>
      <c r="H36" s="26">
        <v>22</v>
      </c>
      <c r="I36" s="26">
        <v>6</v>
      </c>
      <c r="J36" s="53">
        <f t="shared" si="9"/>
        <v>28</v>
      </c>
      <c r="K36" s="26">
        <f t="shared" si="10"/>
        <v>35</v>
      </c>
      <c r="L36" s="26">
        <f t="shared" si="11"/>
        <v>20</v>
      </c>
      <c r="M36" s="53">
        <f t="shared" si="12"/>
        <v>55</v>
      </c>
    </row>
    <row r="37" spans="1:13" ht="21" customHeight="1">
      <c r="A37" s="64" t="s">
        <v>174</v>
      </c>
      <c r="B37" s="26">
        <v>2</v>
      </c>
      <c r="C37" s="26">
        <v>0</v>
      </c>
      <c r="D37" s="53">
        <f t="shared" si="7"/>
        <v>2</v>
      </c>
      <c r="E37" s="26">
        <v>0</v>
      </c>
      <c r="F37" s="26">
        <v>0</v>
      </c>
      <c r="G37" s="53">
        <f t="shared" si="8"/>
        <v>0</v>
      </c>
      <c r="H37" s="26">
        <v>3</v>
      </c>
      <c r="I37" s="26">
        <v>2</v>
      </c>
      <c r="J37" s="53">
        <f t="shared" si="9"/>
        <v>5</v>
      </c>
      <c r="K37" s="26">
        <f t="shared" si="10"/>
        <v>5</v>
      </c>
      <c r="L37" s="26">
        <f t="shared" si="11"/>
        <v>2</v>
      </c>
      <c r="M37" s="53">
        <f t="shared" si="12"/>
        <v>7</v>
      </c>
    </row>
    <row r="38" spans="1:13" ht="21" customHeight="1">
      <c r="A38" s="64" t="s">
        <v>188</v>
      </c>
      <c r="B38" s="26">
        <v>0</v>
      </c>
      <c r="C38" s="26">
        <v>0</v>
      </c>
      <c r="D38" s="53">
        <f t="shared" si="7"/>
        <v>0</v>
      </c>
      <c r="E38" s="26">
        <v>0</v>
      </c>
      <c r="F38" s="26">
        <v>0</v>
      </c>
      <c r="G38" s="53">
        <f t="shared" si="8"/>
        <v>0</v>
      </c>
      <c r="H38" s="26">
        <v>1</v>
      </c>
      <c r="I38" s="26">
        <v>3</v>
      </c>
      <c r="J38" s="53">
        <f t="shared" si="9"/>
        <v>4</v>
      </c>
      <c r="K38" s="26">
        <f t="shared" si="10"/>
        <v>1</v>
      </c>
      <c r="L38" s="26">
        <f t="shared" si="11"/>
        <v>3</v>
      </c>
      <c r="M38" s="53">
        <f t="shared" si="12"/>
        <v>4</v>
      </c>
    </row>
    <row r="39" spans="1:13" ht="21" customHeight="1">
      <c r="A39" s="73" t="s">
        <v>182</v>
      </c>
      <c r="B39" s="26">
        <v>0</v>
      </c>
      <c r="C39" s="26">
        <v>0</v>
      </c>
      <c r="D39" s="53">
        <f t="shared" si="7"/>
        <v>0</v>
      </c>
      <c r="E39" s="26">
        <v>0</v>
      </c>
      <c r="F39" s="26">
        <v>0</v>
      </c>
      <c r="G39" s="53">
        <f t="shared" si="8"/>
        <v>0</v>
      </c>
      <c r="H39" s="26">
        <v>0</v>
      </c>
      <c r="I39" s="26">
        <v>7</v>
      </c>
      <c r="J39" s="53">
        <f t="shared" si="9"/>
        <v>7</v>
      </c>
      <c r="K39" s="26">
        <f t="shared" si="10"/>
        <v>0</v>
      </c>
      <c r="L39" s="26">
        <f t="shared" si="11"/>
        <v>7</v>
      </c>
      <c r="M39" s="53">
        <f t="shared" si="12"/>
        <v>7</v>
      </c>
    </row>
    <row r="40" spans="1:13" ht="21" customHeight="1">
      <c r="A40" s="73" t="s">
        <v>277</v>
      </c>
      <c r="B40" s="26">
        <v>0</v>
      </c>
      <c r="C40" s="26">
        <v>0</v>
      </c>
      <c r="D40" s="53">
        <f t="shared" si="7"/>
        <v>0</v>
      </c>
      <c r="E40" s="26">
        <v>0</v>
      </c>
      <c r="F40" s="26">
        <v>0</v>
      </c>
      <c r="G40" s="53">
        <f t="shared" si="8"/>
        <v>0</v>
      </c>
      <c r="H40" s="26">
        <v>1</v>
      </c>
      <c r="I40" s="26">
        <v>0</v>
      </c>
      <c r="J40" s="53">
        <f t="shared" si="9"/>
        <v>1</v>
      </c>
      <c r="K40" s="26">
        <f t="shared" si="10"/>
        <v>1</v>
      </c>
      <c r="L40" s="26">
        <f t="shared" si="11"/>
        <v>0</v>
      </c>
      <c r="M40" s="53">
        <f t="shared" si="12"/>
        <v>1</v>
      </c>
    </row>
    <row r="41" spans="1:13" ht="24.75" customHeight="1">
      <c r="A41" s="74" t="s">
        <v>6</v>
      </c>
      <c r="B41" s="44">
        <f aca="true" t="shared" si="13" ref="B41:M41">SUM(B25:B40)</f>
        <v>49</v>
      </c>
      <c r="C41" s="44">
        <f t="shared" si="13"/>
        <v>89</v>
      </c>
      <c r="D41" s="44">
        <f t="shared" si="13"/>
        <v>138</v>
      </c>
      <c r="E41" s="44">
        <f t="shared" si="13"/>
        <v>22</v>
      </c>
      <c r="F41" s="44">
        <f t="shared" si="13"/>
        <v>67</v>
      </c>
      <c r="G41" s="44">
        <f t="shared" si="13"/>
        <v>89</v>
      </c>
      <c r="H41" s="44">
        <f t="shared" si="13"/>
        <v>38</v>
      </c>
      <c r="I41" s="44">
        <f t="shared" si="13"/>
        <v>42</v>
      </c>
      <c r="J41" s="44">
        <f t="shared" si="13"/>
        <v>80</v>
      </c>
      <c r="K41" s="44">
        <f t="shared" si="13"/>
        <v>109</v>
      </c>
      <c r="L41" s="44">
        <f t="shared" si="13"/>
        <v>198</v>
      </c>
      <c r="M41" s="44">
        <f t="shared" si="13"/>
        <v>307</v>
      </c>
    </row>
    <row r="43" spans="1:13" s="76" customFormat="1" ht="28.5" customHeight="1">
      <c r="A43" s="765" t="s">
        <v>415</v>
      </c>
      <c r="B43" s="765"/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</row>
    <row r="44" spans="1:13" s="80" customFormat="1" ht="24" customHeight="1">
      <c r="A44" s="79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27"/>
      <c r="M44" s="56"/>
    </row>
    <row r="45" spans="1:13" s="77" customFormat="1" ht="24" customHeight="1">
      <c r="A45" s="774" t="s">
        <v>19</v>
      </c>
      <c r="B45" s="751" t="s">
        <v>2</v>
      </c>
      <c r="C45" s="752"/>
      <c r="D45" s="754"/>
      <c r="E45" s="751" t="s">
        <v>3</v>
      </c>
      <c r="F45" s="752"/>
      <c r="G45" s="754"/>
      <c r="H45" s="751" t="s">
        <v>345</v>
      </c>
      <c r="I45" s="752"/>
      <c r="J45" s="754"/>
      <c r="K45" s="751" t="s">
        <v>7</v>
      </c>
      <c r="L45" s="752"/>
      <c r="M45" s="754"/>
    </row>
    <row r="46" spans="1:13" s="77" customFormat="1" ht="24" customHeight="1">
      <c r="A46" s="775"/>
      <c r="B46" s="31" t="s">
        <v>4</v>
      </c>
      <c r="C46" s="31" t="s">
        <v>5</v>
      </c>
      <c r="D46" s="31" t="s">
        <v>6</v>
      </c>
      <c r="E46" s="31" t="s">
        <v>4</v>
      </c>
      <c r="F46" s="31" t="s">
        <v>5</v>
      </c>
      <c r="G46" s="31" t="s">
        <v>6</v>
      </c>
      <c r="H46" s="31" t="s">
        <v>4</v>
      </c>
      <c r="I46" s="31" t="s">
        <v>5</v>
      </c>
      <c r="J46" s="31" t="s">
        <v>6</v>
      </c>
      <c r="K46" s="31" t="s">
        <v>4</v>
      </c>
      <c r="L46" s="31" t="s">
        <v>5</v>
      </c>
      <c r="M46" s="31" t="s">
        <v>6</v>
      </c>
    </row>
    <row r="47" spans="1:13" ht="24" customHeight="1">
      <c r="A47" s="73" t="s">
        <v>202</v>
      </c>
      <c r="B47" s="26">
        <v>0</v>
      </c>
      <c r="C47" s="26">
        <v>0</v>
      </c>
      <c r="D47" s="53">
        <f>SUM(B47:C47)</f>
        <v>0</v>
      </c>
      <c r="E47" s="26">
        <v>3</v>
      </c>
      <c r="F47" s="26">
        <v>3</v>
      </c>
      <c r="G47" s="53">
        <f aca="true" t="shared" si="14" ref="G47:G52">SUM(E47:F47)</f>
        <v>6</v>
      </c>
      <c r="H47" s="26">
        <v>0</v>
      </c>
      <c r="I47" s="26">
        <v>0</v>
      </c>
      <c r="J47" s="53">
        <f aca="true" t="shared" si="15" ref="J47:J52">SUM(H47:I47)</f>
        <v>0</v>
      </c>
      <c r="K47" s="26">
        <f aca="true" t="shared" si="16" ref="K47:M52">SUM(B47,E47,H47)</f>
        <v>3</v>
      </c>
      <c r="L47" s="26">
        <f t="shared" si="16"/>
        <v>3</v>
      </c>
      <c r="M47" s="53">
        <f t="shared" si="16"/>
        <v>6</v>
      </c>
    </row>
    <row r="48" spans="1:13" ht="24" customHeight="1">
      <c r="A48" s="73" t="s">
        <v>394</v>
      </c>
      <c r="B48" s="26">
        <v>1</v>
      </c>
      <c r="C48" s="26">
        <v>2</v>
      </c>
      <c r="D48" s="53">
        <f>SUM(B48:C48)</f>
        <v>3</v>
      </c>
      <c r="E48" s="26">
        <v>1</v>
      </c>
      <c r="F48" s="26">
        <v>6</v>
      </c>
      <c r="G48" s="53">
        <f t="shared" si="14"/>
        <v>7</v>
      </c>
      <c r="H48" s="26">
        <v>0</v>
      </c>
      <c r="I48" s="26">
        <v>0</v>
      </c>
      <c r="J48" s="53">
        <f t="shared" si="15"/>
        <v>0</v>
      </c>
      <c r="K48" s="26">
        <f t="shared" si="16"/>
        <v>2</v>
      </c>
      <c r="L48" s="26">
        <f t="shared" si="16"/>
        <v>8</v>
      </c>
      <c r="M48" s="53">
        <f t="shared" si="16"/>
        <v>10</v>
      </c>
    </row>
    <row r="49" spans="1:13" ht="24" customHeight="1">
      <c r="A49" s="73" t="s">
        <v>186</v>
      </c>
      <c r="B49" s="26">
        <v>0</v>
      </c>
      <c r="C49" s="26">
        <v>0</v>
      </c>
      <c r="D49" s="53">
        <f>SUM(B49:C49)</f>
        <v>0</v>
      </c>
      <c r="E49" s="26">
        <v>6</v>
      </c>
      <c r="F49" s="26">
        <v>5</v>
      </c>
      <c r="G49" s="53">
        <f t="shared" si="14"/>
        <v>11</v>
      </c>
      <c r="H49" s="26">
        <v>21</v>
      </c>
      <c r="I49" s="26">
        <v>9</v>
      </c>
      <c r="J49" s="53">
        <f t="shared" si="15"/>
        <v>30</v>
      </c>
      <c r="K49" s="26">
        <f t="shared" si="16"/>
        <v>27</v>
      </c>
      <c r="L49" s="26">
        <f t="shared" si="16"/>
        <v>14</v>
      </c>
      <c r="M49" s="53">
        <f t="shared" si="16"/>
        <v>41</v>
      </c>
    </row>
    <row r="50" spans="1:13" ht="24" customHeight="1">
      <c r="A50" s="73" t="s">
        <v>185</v>
      </c>
      <c r="B50" s="26">
        <v>0</v>
      </c>
      <c r="C50" s="26">
        <v>0</v>
      </c>
      <c r="D50" s="53">
        <f>SUM(B50:C50)</f>
        <v>0</v>
      </c>
      <c r="E50" s="26">
        <v>0</v>
      </c>
      <c r="F50" s="26">
        <v>2</v>
      </c>
      <c r="G50" s="53">
        <f t="shared" si="14"/>
        <v>2</v>
      </c>
      <c r="H50" s="26">
        <v>2</v>
      </c>
      <c r="I50" s="26">
        <v>2</v>
      </c>
      <c r="J50" s="53">
        <f t="shared" si="15"/>
        <v>4</v>
      </c>
      <c r="K50" s="26">
        <f t="shared" si="16"/>
        <v>2</v>
      </c>
      <c r="L50" s="26">
        <f t="shared" si="16"/>
        <v>4</v>
      </c>
      <c r="M50" s="53">
        <f t="shared" si="16"/>
        <v>6</v>
      </c>
    </row>
    <row r="51" spans="1:13" ht="24" customHeight="1">
      <c r="A51" s="73" t="s">
        <v>184</v>
      </c>
      <c r="B51" s="26">
        <v>8</v>
      </c>
      <c r="C51" s="26">
        <v>1</v>
      </c>
      <c r="D51" s="53">
        <f>SUM(B51:C51)</f>
        <v>9</v>
      </c>
      <c r="E51" s="26">
        <v>1</v>
      </c>
      <c r="F51" s="26">
        <v>1</v>
      </c>
      <c r="G51" s="53">
        <f t="shared" si="14"/>
        <v>2</v>
      </c>
      <c r="H51" s="26">
        <v>9</v>
      </c>
      <c r="I51" s="26">
        <v>7</v>
      </c>
      <c r="J51" s="53">
        <f t="shared" si="15"/>
        <v>16</v>
      </c>
      <c r="K51" s="26">
        <f>SUM(B51,E51,H51)</f>
        <v>18</v>
      </c>
      <c r="L51" s="26">
        <f>SUM(C51,F51,I51)</f>
        <v>9</v>
      </c>
      <c r="M51" s="53">
        <f t="shared" si="16"/>
        <v>27</v>
      </c>
    </row>
    <row r="52" spans="1:13" ht="24" customHeight="1">
      <c r="A52" s="74" t="s">
        <v>6</v>
      </c>
      <c r="B52" s="44">
        <f>SUM(B47:B51)</f>
        <v>9</v>
      </c>
      <c r="C52" s="44">
        <f>SUM(C47:C51)</f>
        <v>3</v>
      </c>
      <c r="D52" s="44">
        <f>SUM(B52:C52)</f>
        <v>12</v>
      </c>
      <c r="E52" s="44">
        <f>SUM(E47:E51)</f>
        <v>11</v>
      </c>
      <c r="F52" s="44">
        <f>SUM(F47:F51)</f>
        <v>17</v>
      </c>
      <c r="G52" s="44">
        <f t="shared" si="14"/>
        <v>28</v>
      </c>
      <c r="H52" s="44">
        <f>SUM(H47:H51)</f>
        <v>32</v>
      </c>
      <c r="I52" s="44">
        <f>SUM(I47:I51)</f>
        <v>18</v>
      </c>
      <c r="J52" s="44">
        <f t="shared" si="15"/>
        <v>50</v>
      </c>
      <c r="K52" s="44">
        <f t="shared" si="16"/>
        <v>52</v>
      </c>
      <c r="L52" s="44">
        <f t="shared" si="16"/>
        <v>38</v>
      </c>
      <c r="M52" s="44">
        <f t="shared" si="16"/>
        <v>90</v>
      </c>
    </row>
    <row r="53" spans="1:13" ht="24" customHeight="1">
      <c r="A53" s="79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s="76" customFormat="1" ht="28.5" customHeight="1">
      <c r="A54" s="765" t="s">
        <v>416</v>
      </c>
      <c r="B54" s="765"/>
      <c r="C54" s="765"/>
      <c r="D54" s="765"/>
      <c r="E54" s="765"/>
      <c r="F54" s="765"/>
      <c r="G54" s="765"/>
      <c r="H54" s="765"/>
      <c r="I54" s="765"/>
      <c r="J54" s="765"/>
      <c r="K54" s="765"/>
      <c r="L54" s="765"/>
      <c r="M54" s="765"/>
    </row>
    <row r="56" spans="1:13" s="77" customFormat="1" ht="24" customHeight="1">
      <c r="A56" s="774" t="s">
        <v>19</v>
      </c>
      <c r="B56" s="751" t="s">
        <v>2</v>
      </c>
      <c r="C56" s="752"/>
      <c r="D56" s="754"/>
      <c r="E56" s="751" t="s">
        <v>3</v>
      </c>
      <c r="F56" s="752"/>
      <c r="G56" s="754"/>
      <c r="H56" s="751" t="s">
        <v>345</v>
      </c>
      <c r="I56" s="752"/>
      <c r="J56" s="754"/>
      <c r="K56" s="751" t="s">
        <v>7</v>
      </c>
      <c r="L56" s="752"/>
      <c r="M56" s="754"/>
    </row>
    <row r="57" spans="1:13" s="77" customFormat="1" ht="24" customHeight="1">
      <c r="A57" s="775"/>
      <c r="B57" s="31" t="s">
        <v>4</v>
      </c>
      <c r="C57" s="31" t="s">
        <v>5</v>
      </c>
      <c r="D57" s="31" t="s">
        <v>6</v>
      </c>
      <c r="E57" s="31" t="s">
        <v>4</v>
      </c>
      <c r="F57" s="31" t="s">
        <v>5</v>
      </c>
      <c r="G57" s="31" t="s">
        <v>6</v>
      </c>
      <c r="H57" s="31" t="s">
        <v>4</v>
      </c>
      <c r="I57" s="31" t="s">
        <v>5</v>
      </c>
      <c r="J57" s="31" t="s">
        <v>6</v>
      </c>
      <c r="K57" s="31" t="s">
        <v>4</v>
      </c>
      <c r="L57" s="31" t="s">
        <v>5</v>
      </c>
      <c r="M57" s="31" t="s">
        <v>6</v>
      </c>
    </row>
    <row r="58" spans="1:13" ht="24" customHeight="1">
      <c r="A58" s="73" t="s">
        <v>187</v>
      </c>
      <c r="B58" s="26">
        <v>4</v>
      </c>
      <c r="C58" s="26">
        <v>3</v>
      </c>
      <c r="D58" s="53">
        <f>SUM(B58:C58)</f>
        <v>7</v>
      </c>
      <c r="E58" s="26">
        <v>0</v>
      </c>
      <c r="F58" s="26">
        <v>0</v>
      </c>
      <c r="G58" s="53">
        <f>SUM(E58:F58)</f>
        <v>0</v>
      </c>
      <c r="H58" s="26">
        <v>5</v>
      </c>
      <c r="I58" s="26">
        <v>8</v>
      </c>
      <c r="J58" s="53">
        <f>SUM(H58:I58)</f>
        <v>13</v>
      </c>
      <c r="K58" s="26">
        <f aca="true" t="shared" si="17" ref="K58:L61">SUM(B58,E58,H58)</f>
        <v>9</v>
      </c>
      <c r="L58" s="26">
        <f t="shared" si="17"/>
        <v>11</v>
      </c>
      <c r="M58" s="53">
        <f>SUM(K58:L58)</f>
        <v>20</v>
      </c>
    </row>
    <row r="59" spans="1:13" ht="24" customHeight="1">
      <c r="A59" s="73" t="s">
        <v>202</v>
      </c>
      <c r="B59" s="26">
        <v>2</v>
      </c>
      <c r="C59" s="26">
        <v>2</v>
      </c>
      <c r="D59" s="53">
        <f>SUM(B59:C59)</f>
        <v>4</v>
      </c>
      <c r="E59" s="26">
        <v>0</v>
      </c>
      <c r="F59" s="26">
        <v>0</v>
      </c>
      <c r="G59" s="53">
        <f>SUM(E59:F59)</f>
        <v>0</v>
      </c>
      <c r="H59" s="26">
        <v>6</v>
      </c>
      <c r="I59" s="26">
        <v>6</v>
      </c>
      <c r="J59" s="53">
        <f>SUM(H59:I59)</f>
        <v>12</v>
      </c>
      <c r="K59" s="26">
        <f t="shared" si="17"/>
        <v>8</v>
      </c>
      <c r="L59" s="26">
        <f t="shared" si="17"/>
        <v>8</v>
      </c>
      <c r="M59" s="53">
        <f>SUM(D59,G59,J59)</f>
        <v>16</v>
      </c>
    </row>
    <row r="60" spans="1:13" ht="24" customHeight="1">
      <c r="A60" s="73" t="s">
        <v>394</v>
      </c>
      <c r="B60" s="26">
        <v>0</v>
      </c>
      <c r="C60" s="26">
        <v>1</v>
      </c>
      <c r="D60" s="53">
        <f>SUM(B60:C60)</f>
        <v>1</v>
      </c>
      <c r="E60" s="26">
        <v>0</v>
      </c>
      <c r="F60" s="26">
        <v>0</v>
      </c>
      <c r="G60" s="53">
        <f>SUM(E60:F60)</f>
        <v>0</v>
      </c>
      <c r="H60" s="26">
        <v>0</v>
      </c>
      <c r="I60" s="26">
        <v>0</v>
      </c>
      <c r="J60" s="53">
        <f>SUM(H60:I60)</f>
        <v>0</v>
      </c>
      <c r="K60" s="26">
        <f t="shared" si="17"/>
        <v>0</v>
      </c>
      <c r="L60" s="26">
        <f t="shared" si="17"/>
        <v>1</v>
      </c>
      <c r="M60" s="53">
        <f>SUM(D60,G60,J60)</f>
        <v>1</v>
      </c>
    </row>
    <row r="61" spans="1:13" ht="24" customHeight="1">
      <c r="A61" s="73" t="s">
        <v>184</v>
      </c>
      <c r="B61" s="26">
        <v>0</v>
      </c>
      <c r="C61" s="26">
        <v>0</v>
      </c>
      <c r="D61" s="53">
        <f>SUM(B61:C61)</f>
        <v>0</v>
      </c>
      <c r="E61" s="26">
        <v>0</v>
      </c>
      <c r="F61" s="26">
        <v>0</v>
      </c>
      <c r="G61" s="53">
        <f>SUM(E61:F61)</f>
        <v>0</v>
      </c>
      <c r="H61" s="26">
        <v>0</v>
      </c>
      <c r="I61" s="26">
        <v>1</v>
      </c>
      <c r="J61" s="53">
        <f>SUM(H61:I61)</f>
        <v>1</v>
      </c>
      <c r="K61" s="26">
        <f t="shared" si="17"/>
        <v>0</v>
      </c>
      <c r="L61" s="26">
        <f t="shared" si="17"/>
        <v>1</v>
      </c>
      <c r="M61" s="53">
        <f>SUM(D61,G61,J61)</f>
        <v>1</v>
      </c>
    </row>
    <row r="62" spans="1:13" ht="24" customHeight="1">
      <c r="A62" s="74" t="s">
        <v>6</v>
      </c>
      <c r="B62" s="44">
        <f aca="true" t="shared" si="18" ref="B62:M62">SUM(B58:B61)</f>
        <v>6</v>
      </c>
      <c r="C62" s="44">
        <f t="shared" si="18"/>
        <v>6</v>
      </c>
      <c r="D62" s="44">
        <f t="shared" si="18"/>
        <v>12</v>
      </c>
      <c r="E62" s="44">
        <f t="shared" si="18"/>
        <v>0</v>
      </c>
      <c r="F62" s="44">
        <f t="shared" si="18"/>
        <v>0</v>
      </c>
      <c r="G62" s="44">
        <f t="shared" si="18"/>
        <v>0</v>
      </c>
      <c r="H62" s="44">
        <f t="shared" si="18"/>
        <v>11</v>
      </c>
      <c r="I62" s="44">
        <f t="shared" si="18"/>
        <v>15</v>
      </c>
      <c r="J62" s="44">
        <f t="shared" si="18"/>
        <v>26</v>
      </c>
      <c r="K62" s="44">
        <f t="shared" si="18"/>
        <v>17</v>
      </c>
      <c r="L62" s="44">
        <f t="shared" si="18"/>
        <v>21</v>
      </c>
      <c r="M62" s="44">
        <f t="shared" si="18"/>
        <v>38</v>
      </c>
    </row>
    <row r="63" spans="1:13" ht="24" customHeight="1">
      <c r="A63" s="79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24" customHeight="1">
      <c r="A64" s="765" t="s">
        <v>453</v>
      </c>
      <c r="B64" s="765"/>
      <c r="C64" s="765"/>
      <c r="D64" s="765"/>
      <c r="E64" s="765"/>
      <c r="F64" s="765"/>
      <c r="G64" s="765"/>
      <c r="H64" s="765"/>
      <c r="I64" s="765"/>
      <c r="J64" s="765"/>
      <c r="K64" s="765"/>
      <c r="L64" s="765"/>
      <c r="M64" s="765"/>
    </row>
    <row r="66" spans="1:13" ht="24" customHeight="1">
      <c r="A66" s="774" t="s">
        <v>19</v>
      </c>
      <c r="B66" s="751" t="s">
        <v>2</v>
      </c>
      <c r="C66" s="752"/>
      <c r="D66" s="754"/>
      <c r="E66" s="751" t="s">
        <v>3</v>
      </c>
      <c r="F66" s="752"/>
      <c r="G66" s="754"/>
      <c r="H66" s="751" t="s">
        <v>8</v>
      </c>
      <c r="I66" s="752"/>
      <c r="J66" s="754"/>
      <c r="K66" s="751" t="s">
        <v>7</v>
      </c>
      <c r="L66" s="752"/>
      <c r="M66" s="754"/>
    </row>
    <row r="67" spans="1:13" ht="24" customHeight="1">
      <c r="A67" s="775"/>
      <c r="B67" s="31" t="s">
        <v>4</v>
      </c>
      <c r="C67" s="31" t="s">
        <v>5</v>
      </c>
      <c r="D67" s="31" t="s">
        <v>6</v>
      </c>
      <c r="E67" s="31" t="s">
        <v>4</v>
      </c>
      <c r="F67" s="31" t="s">
        <v>5</v>
      </c>
      <c r="G67" s="31" t="s">
        <v>6</v>
      </c>
      <c r="H67" s="31" t="s">
        <v>4</v>
      </c>
      <c r="I67" s="31" t="s">
        <v>5</v>
      </c>
      <c r="J67" s="31" t="s">
        <v>6</v>
      </c>
      <c r="K67" s="31" t="s">
        <v>4</v>
      </c>
      <c r="L67" s="31" t="s">
        <v>5</v>
      </c>
      <c r="M67" s="31" t="s">
        <v>6</v>
      </c>
    </row>
    <row r="68" spans="1:13" ht="24" customHeight="1">
      <c r="A68" s="73" t="s">
        <v>452</v>
      </c>
      <c r="B68" s="26">
        <v>25</v>
      </c>
      <c r="C68" s="26">
        <v>117</v>
      </c>
      <c r="D68" s="53">
        <f>SUM(B68:C68)</f>
        <v>142</v>
      </c>
      <c r="E68" s="26">
        <v>27</v>
      </c>
      <c r="F68" s="26">
        <v>90</v>
      </c>
      <c r="G68" s="53">
        <f>SUM(E68:F68)</f>
        <v>117</v>
      </c>
      <c r="H68" s="26">
        <v>0</v>
      </c>
      <c r="I68" s="26">
        <v>0</v>
      </c>
      <c r="J68" s="53">
        <f>SUM(H68:I68)</f>
        <v>0</v>
      </c>
      <c r="K68" s="26">
        <f aca="true" t="shared" si="19" ref="K68:M69">SUM(B68,E68,H68)</f>
        <v>52</v>
      </c>
      <c r="L68" s="26">
        <f t="shared" si="19"/>
        <v>207</v>
      </c>
      <c r="M68" s="53">
        <f t="shared" si="19"/>
        <v>259</v>
      </c>
    </row>
    <row r="69" spans="1:13" ht="24" customHeight="1">
      <c r="A69" s="74" t="s">
        <v>6</v>
      </c>
      <c r="B69" s="44">
        <f>SUM(B68:B68)</f>
        <v>25</v>
      </c>
      <c r="C69" s="44">
        <f>SUM(C68:C68)</f>
        <v>117</v>
      </c>
      <c r="D69" s="44">
        <f>SUM(B69:C69)</f>
        <v>142</v>
      </c>
      <c r="E69" s="44">
        <f>SUM(E68:E68)</f>
        <v>27</v>
      </c>
      <c r="F69" s="44">
        <f>SUM(F68:F68)</f>
        <v>90</v>
      </c>
      <c r="G69" s="44">
        <f>SUM(E69:F69)</f>
        <v>117</v>
      </c>
      <c r="H69" s="44">
        <f>SUM(H68:H68)</f>
        <v>0</v>
      </c>
      <c r="I69" s="44">
        <f>SUM(I68:I68)</f>
        <v>0</v>
      </c>
      <c r="J69" s="44">
        <f>SUM(H69:I69)</f>
        <v>0</v>
      </c>
      <c r="K69" s="44">
        <f t="shared" si="19"/>
        <v>52</v>
      </c>
      <c r="L69" s="44">
        <f t="shared" si="19"/>
        <v>207</v>
      </c>
      <c r="M69" s="44">
        <f t="shared" si="19"/>
        <v>259</v>
      </c>
    </row>
  </sheetData>
  <sheetProtection/>
  <mergeCells count="30">
    <mergeCell ref="A64:M64"/>
    <mergeCell ref="A66:A67"/>
    <mergeCell ref="B66:D66"/>
    <mergeCell ref="E66:G66"/>
    <mergeCell ref="H66:J66"/>
    <mergeCell ref="K66:M66"/>
    <mergeCell ref="A54:M54"/>
    <mergeCell ref="A56:A57"/>
    <mergeCell ref="B56:D56"/>
    <mergeCell ref="A43:M43"/>
    <mergeCell ref="B45:D45"/>
    <mergeCell ref="E45:G45"/>
    <mergeCell ref="H45:J45"/>
    <mergeCell ref="K45:M45"/>
    <mergeCell ref="A45:A46"/>
    <mergeCell ref="E56:G56"/>
    <mergeCell ref="H56:J56"/>
    <mergeCell ref="K56:M56"/>
    <mergeCell ref="A21:M21"/>
    <mergeCell ref="A1:M1"/>
    <mergeCell ref="A3:A4"/>
    <mergeCell ref="B3:D3"/>
    <mergeCell ref="E3:G3"/>
    <mergeCell ref="H3:J3"/>
    <mergeCell ref="K3:M3"/>
    <mergeCell ref="A23:A24"/>
    <mergeCell ref="B23:D23"/>
    <mergeCell ref="E23:G23"/>
    <mergeCell ref="H23:J23"/>
    <mergeCell ref="K23:M23"/>
  </mergeCells>
  <printOptions horizontalCentered="1"/>
  <pageMargins left="0.5905511811023623" right="0.5905511811023623" top="0.5905511811023623" bottom="0.3937007874015748" header="0.31496062992125984" footer="0"/>
  <pageSetup firstPageNumber="28" useFirstPageNumber="1" horizontalDpi="600" verticalDpi="600" orientation="landscape" paperSize="9" r:id="rId1"/>
  <headerFooter alignWithMargins="0">
    <oddHeader>&amp;C&amp;"TH SarabunPSK,Bold"มหาวิทยาลัยทักษิณ  วิทยาเขตสงขลา</oddHeader>
    <oddFooter>&amp;L&amp;"TH SarabunPSK,Regular"&amp;12กลุ่มภารกิจทะเบียนนิสิตและบริการการศึกษา&amp;C&amp;"TH SarabunPSK,Regular"&amp;12หน้าที่  &amp;P&amp;R&amp;"TH SarabunPSK,Regular"&amp;12ข้อมูล ณ วันที่ 22 กรกฎาคม  2565</oddFooter>
  </headerFooter>
  <rowBreaks count="4" manualBreakCount="4">
    <brk id="20" max="255" man="1"/>
    <brk id="42" max="255" man="1"/>
    <brk id="53" max="255" man="1"/>
    <brk id="6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S95"/>
  <sheetViews>
    <sheetView showGridLines="0" zoomScalePageLayoutView="0" workbookViewId="0" topLeftCell="A40">
      <selection activeCell="C39" sqref="C39"/>
    </sheetView>
  </sheetViews>
  <sheetFormatPr defaultColWidth="9.00390625" defaultRowHeight="23.25" customHeight="1"/>
  <cols>
    <col min="1" max="1" width="37.25390625" style="45" customWidth="1"/>
    <col min="2" max="4" width="5.125" style="5" bestFit="1" customWidth="1"/>
    <col min="5" max="6" width="5.125" style="234" bestFit="1" customWidth="1"/>
    <col min="7" max="7" width="5.75390625" style="234" customWidth="1"/>
    <col min="8" max="13" width="5.125" style="234" bestFit="1" customWidth="1"/>
    <col min="14" max="16" width="4.75390625" style="234" customWidth="1"/>
    <col min="17" max="17" width="5.125" style="5" bestFit="1" customWidth="1"/>
    <col min="18" max="18" width="6.625" style="5" bestFit="1" customWidth="1"/>
    <col min="19" max="19" width="5.75390625" style="5" customWidth="1"/>
    <col min="20" max="16384" width="9.00390625" style="4" customWidth="1"/>
  </cols>
  <sheetData>
    <row r="1" spans="1:19" s="76" customFormat="1" ht="25.5" customHeight="1">
      <c r="A1" s="725" t="s">
        <v>79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</row>
    <row r="2" spans="1:19" s="76" customFormat="1" ht="25.5" customHeight="1">
      <c r="A2" s="725" t="s">
        <v>417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</row>
    <row r="3" spans="1:19" s="76" customFormat="1" ht="25.5" customHeight="1">
      <c r="A3" s="725" t="s">
        <v>80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</row>
    <row r="4" ht="29.25" customHeight="1"/>
    <row r="5" spans="1:19" s="77" customFormat="1" ht="23.25" customHeight="1">
      <c r="A5" s="774" t="s">
        <v>1</v>
      </c>
      <c r="B5" s="751" t="s">
        <v>2</v>
      </c>
      <c r="C5" s="752"/>
      <c r="D5" s="754"/>
      <c r="E5" s="751" t="s">
        <v>3</v>
      </c>
      <c r="F5" s="752"/>
      <c r="G5" s="754"/>
      <c r="H5" s="751" t="s">
        <v>8</v>
      </c>
      <c r="I5" s="752"/>
      <c r="J5" s="754"/>
      <c r="K5" s="751" t="s">
        <v>9</v>
      </c>
      <c r="L5" s="752"/>
      <c r="M5" s="754"/>
      <c r="N5" s="751" t="s">
        <v>10</v>
      </c>
      <c r="O5" s="752"/>
      <c r="P5" s="754"/>
      <c r="Q5" s="751" t="s">
        <v>7</v>
      </c>
      <c r="R5" s="752"/>
      <c r="S5" s="754"/>
    </row>
    <row r="6" spans="1:19" s="77" customFormat="1" ht="23.25" customHeight="1">
      <c r="A6" s="775"/>
      <c r="B6" s="412" t="s">
        <v>4</v>
      </c>
      <c r="C6" s="412" t="s">
        <v>5</v>
      </c>
      <c r="D6" s="31" t="s">
        <v>6</v>
      </c>
      <c r="E6" s="412" t="s">
        <v>4</v>
      </c>
      <c r="F6" s="412" t="s">
        <v>5</v>
      </c>
      <c r="G6" s="31" t="s">
        <v>6</v>
      </c>
      <c r="H6" s="412" t="s">
        <v>4</v>
      </c>
      <c r="I6" s="412" t="s">
        <v>5</v>
      </c>
      <c r="J6" s="31" t="s">
        <v>6</v>
      </c>
      <c r="K6" s="412" t="s">
        <v>4</v>
      </c>
      <c r="L6" s="412" t="s">
        <v>5</v>
      </c>
      <c r="M6" s="31" t="s">
        <v>6</v>
      </c>
      <c r="N6" s="412" t="s">
        <v>4</v>
      </c>
      <c r="O6" s="412" t="s">
        <v>5</v>
      </c>
      <c r="P6" s="31" t="s">
        <v>6</v>
      </c>
      <c r="Q6" s="417" t="s">
        <v>4</v>
      </c>
      <c r="R6" s="284" t="s">
        <v>5</v>
      </c>
      <c r="S6" s="31" t="s">
        <v>6</v>
      </c>
    </row>
    <row r="7" spans="1:19" ht="23.25" customHeight="1">
      <c r="A7" s="73" t="s">
        <v>241</v>
      </c>
      <c r="B7" s="91">
        <v>1</v>
      </c>
      <c r="C7" s="91">
        <v>11</v>
      </c>
      <c r="D7" s="92">
        <f>SUM(B7:C7)</f>
        <v>12</v>
      </c>
      <c r="E7" s="91">
        <v>10</v>
      </c>
      <c r="F7" s="91">
        <v>40</v>
      </c>
      <c r="G7" s="92">
        <f>SUM(E7:F7)</f>
        <v>50</v>
      </c>
      <c r="H7" s="91">
        <v>9</v>
      </c>
      <c r="I7" s="91">
        <v>29</v>
      </c>
      <c r="J7" s="92">
        <f>SUM(H7:I7)</f>
        <v>38</v>
      </c>
      <c r="K7" s="91">
        <v>7</v>
      </c>
      <c r="L7" s="91">
        <v>21</v>
      </c>
      <c r="M7" s="92">
        <f>SUM(K7:L7)</f>
        <v>28</v>
      </c>
      <c r="N7" s="91">
        <v>0</v>
      </c>
      <c r="O7" s="91">
        <v>0</v>
      </c>
      <c r="P7" s="92">
        <f>SUM(N7:O7)</f>
        <v>0</v>
      </c>
      <c r="Q7" s="91">
        <f>SUM(B7,E7,H7,K7,N7)</f>
        <v>27</v>
      </c>
      <c r="R7" s="91">
        <f>SUM(C7,F7,I7,L7,O7)</f>
        <v>101</v>
      </c>
      <c r="S7" s="92">
        <f>SUM(Q7:R7)</f>
        <v>128</v>
      </c>
    </row>
    <row r="8" spans="1:19" ht="23.25" customHeight="1">
      <c r="A8" s="73" t="s">
        <v>242</v>
      </c>
      <c r="B8" s="91">
        <v>1</v>
      </c>
      <c r="C8" s="91">
        <v>5</v>
      </c>
      <c r="D8" s="92">
        <f aca="true" t="shared" si="0" ref="D8:D17">SUM(B8:C8)</f>
        <v>6</v>
      </c>
      <c r="E8" s="91">
        <v>2</v>
      </c>
      <c r="F8" s="91">
        <v>8</v>
      </c>
      <c r="G8" s="92">
        <f aca="true" t="shared" si="1" ref="G8:G17">SUM(E8:F8)</f>
        <v>10</v>
      </c>
      <c r="H8" s="91">
        <v>3</v>
      </c>
      <c r="I8" s="91">
        <v>18</v>
      </c>
      <c r="J8" s="92">
        <f aca="true" t="shared" si="2" ref="J8:J17">SUM(H8:I8)</f>
        <v>21</v>
      </c>
      <c r="K8" s="91">
        <v>3</v>
      </c>
      <c r="L8" s="91">
        <v>9</v>
      </c>
      <c r="M8" s="92">
        <f aca="true" t="shared" si="3" ref="M8:M17">SUM(K8:L8)</f>
        <v>12</v>
      </c>
      <c r="N8" s="91">
        <v>0</v>
      </c>
      <c r="O8" s="91">
        <v>0</v>
      </c>
      <c r="P8" s="92">
        <f aca="true" t="shared" si="4" ref="P8:P17">SUM(N8:O8)</f>
        <v>0</v>
      </c>
      <c r="Q8" s="91">
        <f aca="true" t="shared" si="5" ref="Q8:Q17">SUM(B8,E8,H8,K8,N8)</f>
        <v>9</v>
      </c>
      <c r="R8" s="91">
        <f aca="true" t="shared" si="6" ref="R8:R17">SUM(C8,F8,I8,L8,O8)</f>
        <v>40</v>
      </c>
      <c r="S8" s="92">
        <f aca="true" t="shared" si="7" ref="S8:S17">SUM(Q8:R8)</f>
        <v>49</v>
      </c>
    </row>
    <row r="9" spans="1:19" ht="23.25" customHeight="1">
      <c r="A9" s="73" t="s">
        <v>243</v>
      </c>
      <c r="B9" s="91">
        <v>0</v>
      </c>
      <c r="C9" s="91">
        <v>0</v>
      </c>
      <c r="D9" s="92">
        <f t="shared" si="0"/>
        <v>0</v>
      </c>
      <c r="E9" s="91">
        <v>0</v>
      </c>
      <c r="F9" s="91">
        <v>0</v>
      </c>
      <c r="G9" s="92">
        <f t="shared" si="1"/>
        <v>0</v>
      </c>
      <c r="H9" s="91">
        <v>0</v>
      </c>
      <c r="I9" s="91">
        <v>1</v>
      </c>
      <c r="J9" s="92">
        <f t="shared" si="2"/>
        <v>1</v>
      </c>
      <c r="K9" s="91">
        <v>0</v>
      </c>
      <c r="L9" s="91">
        <v>5</v>
      </c>
      <c r="M9" s="92">
        <f t="shared" si="3"/>
        <v>5</v>
      </c>
      <c r="N9" s="91">
        <v>0</v>
      </c>
      <c r="O9" s="91">
        <v>0</v>
      </c>
      <c r="P9" s="92">
        <f t="shared" si="4"/>
        <v>0</v>
      </c>
      <c r="Q9" s="91">
        <f t="shared" si="5"/>
        <v>0</v>
      </c>
      <c r="R9" s="91">
        <f t="shared" si="6"/>
        <v>6</v>
      </c>
      <c r="S9" s="92">
        <f t="shared" si="7"/>
        <v>6</v>
      </c>
    </row>
    <row r="10" spans="1:19" ht="23.25" customHeight="1">
      <c r="A10" s="73" t="s">
        <v>244</v>
      </c>
      <c r="B10" s="91">
        <v>0</v>
      </c>
      <c r="C10" s="91">
        <v>0</v>
      </c>
      <c r="D10" s="92">
        <f t="shared" si="0"/>
        <v>0</v>
      </c>
      <c r="E10" s="91">
        <v>2</v>
      </c>
      <c r="F10" s="91">
        <v>14</v>
      </c>
      <c r="G10" s="92">
        <f t="shared" si="1"/>
        <v>16</v>
      </c>
      <c r="H10" s="91">
        <v>1</v>
      </c>
      <c r="I10" s="91">
        <v>11</v>
      </c>
      <c r="J10" s="92">
        <f t="shared" si="2"/>
        <v>12</v>
      </c>
      <c r="K10" s="91">
        <v>1</v>
      </c>
      <c r="L10" s="91">
        <v>11</v>
      </c>
      <c r="M10" s="92">
        <f t="shared" si="3"/>
        <v>12</v>
      </c>
      <c r="N10" s="91">
        <v>0</v>
      </c>
      <c r="O10" s="91">
        <v>0</v>
      </c>
      <c r="P10" s="92">
        <f t="shared" si="4"/>
        <v>0</v>
      </c>
      <c r="Q10" s="91">
        <f t="shared" si="5"/>
        <v>4</v>
      </c>
      <c r="R10" s="91">
        <f t="shared" si="6"/>
        <v>36</v>
      </c>
      <c r="S10" s="92">
        <f t="shared" si="7"/>
        <v>40</v>
      </c>
    </row>
    <row r="11" spans="1:19" ht="25.5" customHeight="1">
      <c r="A11" s="73" t="s">
        <v>245</v>
      </c>
      <c r="B11" s="91">
        <v>0</v>
      </c>
      <c r="C11" s="91">
        <v>8</v>
      </c>
      <c r="D11" s="92">
        <f t="shared" si="0"/>
        <v>8</v>
      </c>
      <c r="E11" s="91">
        <v>6</v>
      </c>
      <c r="F11" s="91">
        <v>12</v>
      </c>
      <c r="G11" s="92">
        <f t="shared" si="1"/>
        <v>18</v>
      </c>
      <c r="H11" s="91">
        <v>3</v>
      </c>
      <c r="I11" s="91">
        <v>23</v>
      </c>
      <c r="J11" s="92">
        <f t="shared" si="2"/>
        <v>26</v>
      </c>
      <c r="K11" s="91">
        <v>3</v>
      </c>
      <c r="L11" s="91">
        <v>24</v>
      </c>
      <c r="M11" s="92">
        <f t="shared" si="3"/>
        <v>27</v>
      </c>
      <c r="N11" s="91">
        <v>0</v>
      </c>
      <c r="O11" s="91">
        <v>0</v>
      </c>
      <c r="P11" s="92">
        <f t="shared" si="4"/>
        <v>0</v>
      </c>
      <c r="Q11" s="91">
        <f t="shared" si="5"/>
        <v>12</v>
      </c>
      <c r="R11" s="91">
        <f t="shared" si="6"/>
        <v>67</v>
      </c>
      <c r="S11" s="92">
        <f t="shared" si="7"/>
        <v>79</v>
      </c>
    </row>
    <row r="12" spans="1:19" ht="23.25" customHeight="1">
      <c r="A12" s="73" t="s">
        <v>246</v>
      </c>
      <c r="B12" s="91">
        <v>9</v>
      </c>
      <c r="C12" s="91">
        <v>5</v>
      </c>
      <c r="D12" s="92">
        <f t="shared" si="0"/>
        <v>14</v>
      </c>
      <c r="E12" s="91">
        <v>10</v>
      </c>
      <c r="F12" s="91">
        <v>10</v>
      </c>
      <c r="G12" s="92">
        <f t="shared" si="1"/>
        <v>20</v>
      </c>
      <c r="H12" s="91">
        <v>7</v>
      </c>
      <c r="I12" s="91">
        <v>5</v>
      </c>
      <c r="J12" s="92">
        <f t="shared" si="2"/>
        <v>12</v>
      </c>
      <c r="K12" s="91">
        <v>6</v>
      </c>
      <c r="L12" s="91">
        <v>7</v>
      </c>
      <c r="M12" s="92">
        <f t="shared" si="3"/>
        <v>13</v>
      </c>
      <c r="N12" s="91">
        <v>0</v>
      </c>
      <c r="O12" s="91">
        <v>0</v>
      </c>
      <c r="P12" s="92">
        <f t="shared" si="4"/>
        <v>0</v>
      </c>
      <c r="Q12" s="91">
        <f t="shared" si="5"/>
        <v>32</v>
      </c>
      <c r="R12" s="91">
        <f t="shared" si="6"/>
        <v>27</v>
      </c>
      <c r="S12" s="92">
        <f t="shared" si="7"/>
        <v>59</v>
      </c>
    </row>
    <row r="13" spans="1:19" ht="23.25" customHeight="1">
      <c r="A13" s="73" t="s">
        <v>247</v>
      </c>
      <c r="B13" s="91">
        <v>0</v>
      </c>
      <c r="C13" s="91">
        <v>0</v>
      </c>
      <c r="D13" s="92">
        <f t="shared" si="0"/>
        <v>0</v>
      </c>
      <c r="E13" s="91">
        <v>1</v>
      </c>
      <c r="F13" s="91">
        <v>1</v>
      </c>
      <c r="G13" s="92">
        <f t="shared" si="1"/>
        <v>2</v>
      </c>
      <c r="H13" s="91">
        <v>0</v>
      </c>
      <c r="I13" s="91">
        <v>2</v>
      </c>
      <c r="J13" s="92">
        <f t="shared" si="2"/>
        <v>2</v>
      </c>
      <c r="K13" s="91">
        <v>0</v>
      </c>
      <c r="L13" s="91">
        <v>3</v>
      </c>
      <c r="M13" s="92">
        <f t="shared" si="3"/>
        <v>3</v>
      </c>
      <c r="N13" s="91">
        <v>0</v>
      </c>
      <c r="O13" s="91">
        <v>0</v>
      </c>
      <c r="P13" s="92">
        <f t="shared" si="4"/>
        <v>0</v>
      </c>
      <c r="Q13" s="91">
        <f t="shared" si="5"/>
        <v>1</v>
      </c>
      <c r="R13" s="91">
        <f t="shared" si="6"/>
        <v>6</v>
      </c>
      <c r="S13" s="92">
        <f t="shared" si="7"/>
        <v>7</v>
      </c>
    </row>
    <row r="14" spans="1:19" ht="23.25" customHeight="1">
      <c r="A14" s="73" t="s">
        <v>248</v>
      </c>
      <c r="B14" s="91">
        <v>27</v>
      </c>
      <c r="C14" s="91">
        <v>11</v>
      </c>
      <c r="D14" s="92">
        <f t="shared" si="0"/>
        <v>38</v>
      </c>
      <c r="E14" s="91">
        <v>17</v>
      </c>
      <c r="F14" s="91">
        <v>5</v>
      </c>
      <c r="G14" s="92">
        <f t="shared" si="1"/>
        <v>22</v>
      </c>
      <c r="H14" s="91">
        <v>16</v>
      </c>
      <c r="I14" s="91">
        <v>11</v>
      </c>
      <c r="J14" s="92">
        <f t="shared" si="2"/>
        <v>27</v>
      </c>
      <c r="K14" s="91">
        <v>10</v>
      </c>
      <c r="L14" s="91">
        <v>8</v>
      </c>
      <c r="M14" s="92">
        <f t="shared" si="3"/>
        <v>18</v>
      </c>
      <c r="N14" s="91">
        <v>1</v>
      </c>
      <c r="O14" s="91">
        <v>2</v>
      </c>
      <c r="P14" s="92">
        <f t="shared" si="4"/>
        <v>3</v>
      </c>
      <c r="Q14" s="91">
        <f t="shared" si="5"/>
        <v>71</v>
      </c>
      <c r="R14" s="91">
        <f t="shared" si="6"/>
        <v>37</v>
      </c>
      <c r="S14" s="92">
        <f t="shared" si="7"/>
        <v>108</v>
      </c>
    </row>
    <row r="15" spans="1:19" ht="23.25" customHeight="1">
      <c r="A15" s="73" t="s">
        <v>472</v>
      </c>
      <c r="B15" s="91">
        <v>4</v>
      </c>
      <c r="C15" s="91">
        <v>5</v>
      </c>
      <c r="D15" s="92">
        <f t="shared" si="0"/>
        <v>9</v>
      </c>
      <c r="E15" s="91">
        <v>8</v>
      </c>
      <c r="F15" s="91">
        <v>8</v>
      </c>
      <c r="G15" s="92">
        <f t="shared" si="1"/>
        <v>16</v>
      </c>
      <c r="H15" s="91">
        <v>4</v>
      </c>
      <c r="I15" s="91">
        <v>8</v>
      </c>
      <c r="J15" s="92">
        <f t="shared" si="2"/>
        <v>12</v>
      </c>
      <c r="K15" s="91">
        <v>1</v>
      </c>
      <c r="L15" s="91">
        <v>6</v>
      </c>
      <c r="M15" s="92">
        <f t="shared" si="3"/>
        <v>7</v>
      </c>
      <c r="N15" s="91">
        <v>1</v>
      </c>
      <c r="O15" s="91">
        <v>0</v>
      </c>
      <c r="P15" s="92">
        <f t="shared" si="4"/>
        <v>1</v>
      </c>
      <c r="Q15" s="91">
        <f t="shared" si="5"/>
        <v>18</v>
      </c>
      <c r="R15" s="91">
        <f t="shared" si="6"/>
        <v>27</v>
      </c>
      <c r="S15" s="92">
        <f t="shared" si="7"/>
        <v>45</v>
      </c>
    </row>
    <row r="16" spans="1:19" ht="23.25" customHeight="1">
      <c r="A16" s="73" t="s">
        <v>249</v>
      </c>
      <c r="B16" s="91">
        <v>5</v>
      </c>
      <c r="C16" s="91">
        <v>5</v>
      </c>
      <c r="D16" s="92">
        <f t="shared" si="0"/>
        <v>10</v>
      </c>
      <c r="E16" s="91">
        <v>6</v>
      </c>
      <c r="F16" s="91">
        <v>6</v>
      </c>
      <c r="G16" s="92">
        <f t="shared" si="1"/>
        <v>12</v>
      </c>
      <c r="H16" s="91">
        <v>1</v>
      </c>
      <c r="I16" s="91">
        <v>15</v>
      </c>
      <c r="J16" s="92">
        <f t="shared" si="2"/>
        <v>16</v>
      </c>
      <c r="K16" s="91">
        <v>6</v>
      </c>
      <c r="L16" s="91">
        <v>4</v>
      </c>
      <c r="M16" s="92">
        <f t="shared" si="3"/>
        <v>10</v>
      </c>
      <c r="N16" s="91">
        <v>0</v>
      </c>
      <c r="O16" s="91">
        <v>3</v>
      </c>
      <c r="P16" s="92">
        <f t="shared" si="4"/>
        <v>3</v>
      </c>
      <c r="Q16" s="91">
        <f t="shared" si="5"/>
        <v>18</v>
      </c>
      <c r="R16" s="91">
        <f t="shared" si="6"/>
        <v>33</v>
      </c>
      <c r="S16" s="92">
        <f t="shared" si="7"/>
        <v>51</v>
      </c>
    </row>
    <row r="17" spans="1:19" ht="23.25" customHeight="1">
      <c r="A17" s="73" t="s">
        <v>341</v>
      </c>
      <c r="B17" s="91">
        <v>0</v>
      </c>
      <c r="C17" s="91">
        <v>0</v>
      </c>
      <c r="D17" s="92">
        <f t="shared" si="0"/>
        <v>0</v>
      </c>
      <c r="E17" s="91">
        <v>0</v>
      </c>
      <c r="F17" s="91">
        <v>0</v>
      </c>
      <c r="G17" s="92">
        <f t="shared" si="1"/>
        <v>0</v>
      </c>
      <c r="H17" s="91">
        <v>0</v>
      </c>
      <c r="I17" s="91">
        <v>0</v>
      </c>
      <c r="J17" s="92">
        <f t="shared" si="2"/>
        <v>0</v>
      </c>
      <c r="K17" s="91">
        <v>0</v>
      </c>
      <c r="L17" s="91">
        <v>1</v>
      </c>
      <c r="M17" s="92">
        <f t="shared" si="3"/>
        <v>1</v>
      </c>
      <c r="N17" s="91">
        <v>0</v>
      </c>
      <c r="O17" s="91">
        <v>0</v>
      </c>
      <c r="P17" s="92">
        <f t="shared" si="4"/>
        <v>0</v>
      </c>
      <c r="Q17" s="91">
        <f t="shared" si="5"/>
        <v>0</v>
      </c>
      <c r="R17" s="91">
        <f t="shared" si="6"/>
        <v>1</v>
      </c>
      <c r="S17" s="92">
        <f t="shared" si="7"/>
        <v>1</v>
      </c>
    </row>
    <row r="18" spans="1:19" ht="23.25" customHeight="1">
      <c r="A18" s="74" t="s">
        <v>6</v>
      </c>
      <c r="B18" s="93">
        <f>SUM(B7:B17)</f>
        <v>47</v>
      </c>
      <c r="C18" s="93">
        <f>SUM(C7:C17)</f>
        <v>50</v>
      </c>
      <c r="D18" s="93">
        <f>SUM(B18:C18)</f>
        <v>97</v>
      </c>
      <c r="E18" s="93">
        <f>SUM(E7:E17)</f>
        <v>62</v>
      </c>
      <c r="F18" s="93">
        <f>SUM(F7:F17)</f>
        <v>104</v>
      </c>
      <c r="G18" s="93">
        <f>SUM(E18:F18)</f>
        <v>166</v>
      </c>
      <c r="H18" s="93">
        <f>SUM(H7:H17)</f>
        <v>44</v>
      </c>
      <c r="I18" s="93">
        <f>SUM(I7:I17)</f>
        <v>123</v>
      </c>
      <c r="J18" s="93">
        <f>SUM(H18:I18)</f>
        <v>167</v>
      </c>
      <c r="K18" s="93">
        <f>SUM(K7:K17)</f>
        <v>37</v>
      </c>
      <c r="L18" s="93">
        <f>SUM(L7:L17)</f>
        <v>99</v>
      </c>
      <c r="M18" s="93">
        <f>SUM(K18:L18)</f>
        <v>136</v>
      </c>
      <c r="N18" s="93">
        <f>SUM(N7:N17)</f>
        <v>2</v>
      </c>
      <c r="O18" s="93">
        <f>SUM(O7:O17)</f>
        <v>5</v>
      </c>
      <c r="P18" s="93">
        <f>SUM(N18:O18)</f>
        <v>7</v>
      </c>
      <c r="Q18" s="93">
        <f>SUM(B18,E18,H18,K18,N18)</f>
        <v>192</v>
      </c>
      <c r="R18" s="93">
        <f>SUM(C18,F18,I18,L18,O18)</f>
        <v>381</v>
      </c>
      <c r="S18" s="93">
        <f>SUM(Q18:R18)</f>
        <v>573</v>
      </c>
    </row>
    <row r="19" spans="2:19" ht="23.25" customHeight="1">
      <c r="B19" s="56"/>
      <c r="C19" s="56"/>
      <c r="D19" s="56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56"/>
      <c r="R19" s="56"/>
      <c r="S19" s="56"/>
    </row>
    <row r="20" spans="1:19" s="76" customFormat="1" ht="30" customHeight="1">
      <c r="A20" s="725" t="s">
        <v>79</v>
      </c>
      <c r="B20" s="725"/>
      <c r="C20" s="725"/>
      <c r="D20" s="725"/>
      <c r="E20" s="725"/>
      <c r="F20" s="725"/>
      <c r="G20" s="725"/>
      <c r="H20" s="725"/>
      <c r="I20" s="725"/>
      <c r="J20" s="725"/>
      <c r="K20" s="725"/>
      <c r="L20" s="725"/>
      <c r="M20" s="725"/>
      <c r="N20" s="725"/>
      <c r="O20" s="725"/>
      <c r="P20" s="725"/>
      <c r="Q20" s="725"/>
      <c r="R20" s="725"/>
      <c r="S20" s="725"/>
    </row>
    <row r="21" spans="1:19" s="76" customFormat="1" ht="30" customHeight="1">
      <c r="A21" s="725" t="s">
        <v>417</v>
      </c>
      <c r="B21" s="725"/>
      <c r="C21" s="725"/>
      <c r="D21" s="725"/>
      <c r="E21" s="725"/>
      <c r="F21" s="725"/>
      <c r="G21" s="725"/>
      <c r="H21" s="725"/>
      <c r="I21" s="725"/>
      <c r="J21" s="725"/>
      <c r="K21" s="725"/>
      <c r="L21" s="725"/>
      <c r="M21" s="725"/>
      <c r="N21" s="725"/>
      <c r="O21" s="725"/>
      <c r="P21" s="725"/>
      <c r="Q21" s="725"/>
      <c r="R21" s="725"/>
      <c r="S21" s="725"/>
    </row>
    <row r="22" spans="1:19" s="76" customFormat="1" ht="30" customHeight="1">
      <c r="A22" s="725" t="s">
        <v>357</v>
      </c>
      <c r="B22" s="725"/>
      <c r="C22" s="725"/>
      <c r="D22" s="725"/>
      <c r="E22" s="725"/>
      <c r="F22" s="725"/>
      <c r="G22" s="725"/>
      <c r="H22" s="725"/>
      <c r="I22" s="725"/>
      <c r="J22" s="725"/>
      <c r="K22" s="725"/>
      <c r="L22" s="725"/>
      <c r="M22" s="725"/>
      <c r="N22" s="725"/>
      <c r="O22" s="725"/>
      <c r="P22" s="725"/>
      <c r="Q22" s="725"/>
      <c r="R22" s="725"/>
      <c r="S22" s="725"/>
    </row>
    <row r="24" spans="1:19" s="77" customFormat="1" ht="23.25" customHeight="1">
      <c r="A24" s="774" t="s">
        <v>1</v>
      </c>
      <c r="B24" s="751" t="s">
        <v>2</v>
      </c>
      <c r="C24" s="752"/>
      <c r="D24" s="754"/>
      <c r="E24" s="751" t="s">
        <v>3</v>
      </c>
      <c r="F24" s="752"/>
      <c r="G24" s="754"/>
      <c r="H24" s="751" t="s">
        <v>8</v>
      </c>
      <c r="I24" s="752"/>
      <c r="J24" s="754"/>
      <c r="K24" s="751" t="s">
        <v>9</v>
      </c>
      <c r="L24" s="752"/>
      <c r="M24" s="754"/>
      <c r="N24" s="751" t="s">
        <v>10</v>
      </c>
      <c r="O24" s="752"/>
      <c r="P24" s="754"/>
      <c r="Q24" s="751" t="s">
        <v>7</v>
      </c>
      <c r="R24" s="752"/>
      <c r="S24" s="754"/>
    </row>
    <row r="25" spans="1:19" s="77" customFormat="1" ht="23.25" customHeight="1">
      <c r="A25" s="775"/>
      <c r="B25" s="31" t="s">
        <v>4</v>
      </c>
      <c r="C25" s="31" t="s">
        <v>5</v>
      </c>
      <c r="D25" s="31" t="s">
        <v>6</v>
      </c>
      <c r="E25" s="31" t="s">
        <v>4</v>
      </c>
      <c r="F25" s="31" t="s">
        <v>5</v>
      </c>
      <c r="G25" s="31" t="s">
        <v>6</v>
      </c>
      <c r="H25" s="31" t="s">
        <v>4</v>
      </c>
      <c r="I25" s="31" t="s">
        <v>5</v>
      </c>
      <c r="J25" s="31" t="s">
        <v>6</v>
      </c>
      <c r="K25" s="31" t="s">
        <v>4</v>
      </c>
      <c r="L25" s="31" t="s">
        <v>5</v>
      </c>
      <c r="M25" s="31" t="s">
        <v>6</v>
      </c>
      <c r="N25" s="31" t="s">
        <v>4</v>
      </c>
      <c r="O25" s="31" t="s">
        <v>5</v>
      </c>
      <c r="P25" s="31" t="s">
        <v>6</v>
      </c>
      <c r="Q25" s="31" t="s">
        <v>4</v>
      </c>
      <c r="R25" s="31" t="s">
        <v>5</v>
      </c>
      <c r="S25" s="31" t="s">
        <v>6</v>
      </c>
    </row>
    <row r="26" spans="1:19" ht="23.25" customHeight="1">
      <c r="A26" s="73" t="s">
        <v>474</v>
      </c>
      <c r="B26" s="91">
        <v>6</v>
      </c>
      <c r="C26" s="91">
        <v>24</v>
      </c>
      <c r="D26" s="92">
        <f>SUM(B26:C26)</f>
        <v>30</v>
      </c>
      <c r="E26" s="91">
        <v>5</v>
      </c>
      <c r="F26" s="91">
        <v>22</v>
      </c>
      <c r="G26" s="92">
        <f>SUM(E26:F26)</f>
        <v>27</v>
      </c>
      <c r="H26" s="91">
        <v>0</v>
      </c>
      <c r="I26" s="91">
        <v>0</v>
      </c>
      <c r="J26" s="92">
        <f>SUM(H26:I26)</f>
        <v>0</v>
      </c>
      <c r="K26" s="91">
        <v>0</v>
      </c>
      <c r="L26" s="91">
        <v>0</v>
      </c>
      <c r="M26" s="92">
        <f>SUM(K26:L26)</f>
        <v>0</v>
      </c>
      <c r="N26" s="91">
        <v>0</v>
      </c>
      <c r="O26" s="91" t="s">
        <v>31</v>
      </c>
      <c r="P26" s="92">
        <f>SUM(N26:O26)</f>
        <v>0</v>
      </c>
      <c r="Q26" s="91">
        <f aca="true" t="shared" si="8" ref="Q26:R28">SUM(B26,E26,H26,K26,N26)</f>
        <v>11</v>
      </c>
      <c r="R26" s="91">
        <f t="shared" si="8"/>
        <v>46</v>
      </c>
      <c r="S26" s="92">
        <f>SUM(Q26:R26)</f>
        <v>57</v>
      </c>
    </row>
    <row r="27" spans="1:19" ht="23.25" customHeight="1">
      <c r="A27" s="73" t="s">
        <v>358</v>
      </c>
      <c r="B27" s="91">
        <v>36</v>
      </c>
      <c r="C27" s="91">
        <v>20</v>
      </c>
      <c r="D27" s="92">
        <f>SUM(B27:C27)</f>
        <v>56</v>
      </c>
      <c r="E27" s="91">
        <v>30</v>
      </c>
      <c r="F27" s="91">
        <v>22</v>
      </c>
      <c r="G27" s="92">
        <f>SUM(E27:F27)</f>
        <v>52</v>
      </c>
      <c r="H27" s="91">
        <v>20</v>
      </c>
      <c r="I27" s="91">
        <v>6</v>
      </c>
      <c r="J27" s="92">
        <f>SUM(H27:I27)</f>
        <v>26</v>
      </c>
      <c r="K27" s="91">
        <v>0</v>
      </c>
      <c r="L27" s="91">
        <v>0</v>
      </c>
      <c r="M27" s="92">
        <f>SUM(K27:L27)</f>
        <v>0</v>
      </c>
      <c r="N27" s="91">
        <v>0</v>
      </c>
      <c r="O27" s="91">
        <v>0</v>
      </c>
      <c r="P27" s="92">
        <f>SUM(N27:O27)</f>
        <v>0</v>
      </c>
      <c r="Q27" s="91">
        <f t="shared" si="8"/>
        <v>86</v>
      </c>
      <c r="R27" s="91">
        <f t="shared" si="8"/>
        <v>48</v>
      </c>
      <c r="S27" s="92">
        <f>SUM(Q27:R27)</f>
        <v>134</v>
      </c>
    </row>
    <row r="28" spans="1:19" ht="23.25" customHeight="1">
      <c r="A28" s="74" t="s">
        <v>6</v>
      </c>
      <c r="B28" s="44">
        <f>SUM(B26:B27)</f>
        <v>42</v>
      </c>
      <c r="C28" s="44">
        <f>SUM(C26:C27)</f>
        <v>44</v>
      </c>
      <c r="D28" s="44">
        <f>SUM(B28:C28)</f>
        <v>86</v>
      </c>
      <c r="E28" s="44">
        <f>SUM(E26:E27)</f>
        <v>35</v>
      </c>
      <c r="F28" s="44">
        <f>SUM(F26:F27)</f>
        <v>44</v>
      </c>
      <c r="G28" s="44">
        <f>SUM(E28:F28)</f>
        <v>79</v>
      </c>
      <c r="H28" s="44">
        <f>SUM(H26:H27)</f>
        <v>20</v>
      </c>
      <c r="I28" s="44">
        <f>SUM(I26:I27)</f>
        <v>6</v>
      </c>
      <c r="J28" s="44">
        <f>SUM(H28:I28)</f>
        <v>26</v>
      </c>
      <c r="K28" s="44">
        <f>SUM(K26:K27)</f>
        <v>0</v>
      </c>
      <c r="L28" s="44">
        <f>SUM(L26:L27)</f>
        <v>0</v>
      </c>
      <c r="M28" s="44">
        <f>SUM(K28:L28)</f>
        <v>0</v>
      </c>
      <c r="N28" s="44">
        <f>SUM(N26:N27)</f>
        <v>0</v>
      </c>
      <c r="O28" s="44">
        <f>SUM(O26:O27)</f>
        <v>0</v>
      </c>
      <c r="P28" s="44">
        <f>SUM(N28:O28)</f>
        <v>0</v>
      </c>
      <c r="Q28" s="44">
        <f t="shared" si="8"/>
        <v>97</v>
      </c>
      <c r="R28" s="44">
        <f t="shared" si="8"/>
        <v>94</v>
      </c>
      <c r="S28" s="44">
        <f>SUM(Q28:R28)</f>
        <v>191</v>
      </c>
    </row>
    <row r="30" spans="1:19" s="76" customFormat="1" ht="30" customHeight="1">
      <c r="A30" s="725" t="s">
        <v>79</v>
      </c>
      <c r="B30" s="725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</row>
    <row r="31" spans="1:19" s="76" customFormat="1" ht="30" customHeight="1">
      <c r="A31" s="725" t="s">
        <v>417</v>
      </c>
      <c r="B31" s="725"/>
      <c r="C31" s="725"/>
      <c r="D31" s="725"/>
      <c r="E31" s="725"/>
      <c r="F31" s="725"/>
      <c r="G31" s="725"/>
      <c r="H31" s="725"/>
      <c r="I31" s="725"/>
      <c r="J31" s="725"/>
      <c r="K31" s="725"/>
      <c r="L31" s="725"/>
      <c r="M31" s="725"/>
      <c r="N31" s="725"/>
      <c r="O31" s="725"/>
      <c r="P31" s="725"/>
      <c r="Q31" s="725"/>
      <c r="R31" s="725"/>
      <c r="S31" s="725"/>
    </row>
    <row r="32" spans="1:19" s="76" customFormat="1" ht="30" customHeight="1">
      <c r="A32" s="725" t="s">
        <v>81</v>
      </c>
      <c r="B32" s="725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725"/>
      <c r="S32" s="725"/>
    </row>
    <row r="34" spans="1:19" s="77" customFormat="1" ht="23.25" customHeight="1">
      <c r="A34" s="774" t="s">
        <v>1</v>
      </c>
      <c r="B34" s="751" t="s">
        <v>2</v>
      </c>
      <c r="C34" s="752"/>
      <c r="D34" s="754"/>
      <c r="E34" s="751" t="s">
        <v>3</v>
      </c>
      <c r="F34" s="752"/>
      <c r="G34" s="754"/>
      <c r="H34" s="751" t="s">
        <v>8</v>
      </c>
      <c r="I34" s="752"/>
      <c r="J34" s="754"/>
      <c r="K34" s="751" t="s">
        <v>9</v>
      </c>
      <c r="L34" s="752"/>
      <c r="M34" s="754"/>
      <c r="N34" s="751" t="s">
        <v>10</v>
      </c>
      <c r="O34" s="752"/>
      <c r="P34" s="754"/>
      <c r="Q34" s="751" t="s">
        <v>7</v>
      </c>
      <c r="R34" s="752"/>
      <c r="S34" s="754"/>
    </row>
    <row r="35" spans="1:19" s="77" customFormat="1" ht="23.25" customHeight="1">
      <c r="A35" s="775"/>
      <c r="B35" s="31" t="s">
        <v>4</v>
      </c>
      <c r="C35" s="31" t="s">
        <v>5</v>
      </c>
      <c r="D35" s="31" t="s">
        <v>6</v>
      </c>
      <c r="E35" s="31" t="s">
        <v>4</v>
      </c>
      <c r="F35" s="31" t="s">
        <v>5</v>
      </c>
      <c r="G35" s="31" t="s">
        <v>6</v>
      </c>
      <c r="H35" s="31" t="s">
        <v>4</v>
      </c>
      <c r="I35" s="31" t="s">
        <v>5</v>
      </c>
      <c r="J35" s="31" t="s">
        <v>6</v>
      </c>
      <c r="K35" s="31" t="s">
        <v>4</v>
      </c>
      <c r="L35" s="31" t="s">
        <v>5</v>
      </c>
      <c r="M35" s="31" t="s">
        <v>6</v>
      </c>
      <c r="N35" s="31" t="s">
        <v>4</v>
      </c>
      <c r="O35" s="31" t="s">
        <v>5</v>
      </c>
      <c r="P35" s="31" t="s">
        <v>6</v>
      </c>
      <c r="Q35" s="31" t="s">
        <v>4</v>
      </c>
      <c r="R35" s="31" t="s">
        <v>5</v>
      </c>
      <c r="S35" s="31" t="s">
        <v>6</v>
      </c>
    </row>
    <row r="36" spans="1:19" ht="23.25" customHeight="1">
      <c r="A36" s="73" t="s">
        <v>250</v>
      </c>
      <c r="B36" s="91">
        <v>0</v>
      </c>
      <c r="C36" s="91">
        <v>0</v>
      </c>
      <c r="D36" s="92">
        <f>SUM(B36:C36)</f>
        <v>0</v>
      </c>
      <c r="E36" s="91">
        <v>6</v>
      </c>
      <c r="F36" s="91">
        <v>14</v>
      </c>
      <c r="G36" s="92">
        <f>SUM(E36:F36)</f>
        <v>20</v>
      </c>
      <c r="H36" s="91">
        <v>7</v>
      </c>
      <c r="I36" s="91">
        <v>12</v>
      </c>
      <c r="J36" s="92">
        <f>SUM(H36:I36)</f>
        <v>19</v>
      </c>
      <c r="K36" s="91">
        <v>9</v>
      </c>
      <c r="L36" s="91">
        <v>12</v>
      </c>
      <c r="M36" s="92">
        <f>SUM(K36:L36)</f>
        <v>21</v>
      </c>
      <c r="N36" s="91">
        <v>1</v>
      </c>
      <c r="O36" s="91">
        <v>0</v>
      </c>
      <c r="P36" s="92">
        <f>SUM(N36:O36)</f>
        <v>1</v>
      </c>
      <c r="Q36" s="91">
        <f aca="true" t="shared" si="9" ref="Q36:R40">SUM(B36,E36,H36,K36,N36)</f>
        <v>23</v>
      </c>
      <c r="R36" s="91">
        <f t="shared" si="9"/>
        <v>38</v>
      </c>
      <c r="S36" s="92">
        <f>SUM(Q36:R36)</f>
        <v>61</v>
      </c>
    </row>
    <row r="37" spans="1:19" ht="23.25" customHeight="1">
      <c r="A37" s="73" t="s">
        <v>251</v>
      </c>
      <c r="B37" s="91">
        <v>10</v>
      </c>
      <c r="C37" s="91">
        <v>15</v>
      </c>
      <c r="D37" s="92">
        <f>SUM(B37:C37)</f>
        <v>25</v>
      </c>
      <c r="E37" s="91">
        <v>9</v>
      </c>
      <c r="F37" s="91">
        <v>17</v>
      </c>
      <c r="G37" s="92">
        <f>SUM(E37:F37)</f>
        <v>26</v>
      </c>
      <c r="H37" s="91">
        <v>5</v>
      </c>
      <c r="I37" s="91">
        <v>26</v>
      </c>
      <c r="J37" s="92">
        <f>SUM(H37:I37)</f>
        <v>31</v>
      </c>
      <c r="K37" s="91">
        <v>11</v>
      </c>
      <c r="L37" s="91">
        <v>25</v>
      </c>
      <c r="M37" s="92">
        <f>SUM(K37:L37)</f>
        <v>36</v>
      </c>
      <c r="N37" s="91">
        <v>2</v>
      </c>
      <c r="O37" s="91">
        <v>0</v>
      </c>
      <c r="P37" s="92">
        <f>SUM(N37:O37)</f>
        <v>2</v>
      </c>
      <c r="Q37" s="91">
        <f t="shared" si="9"/>
        <v>37</v>
      </c>
      <c r="R37" s="91">
        <f t="shared" si="9"/>
        <v>83</v>
      </c>
      <c r="S37" s="92">
        <f>SUM(Q37:R37)</f>
        <v>120</v>
      </c>
    </row>
    <row r="38" spans="1:19" ht="23.25" customHeight="1">
      <c r="A38" s="73" t="s">
        <v>473</v>
      </c>
      <c r="B38" s="91">
        <v>5</v>
      </c>
      <c r="C38" s="91">
        <v>2</v>
      </c>
      <c r="D38" s="92">
        <f>SUM(B38:C38)</f>
        <v>7</v>
      </c>
      <c r="E38" s="91">
        <v>0</v>
      </c>
      <c r="F38" s="91">
        <v>0</v>
      </c>
      <c r="G38" s="92">
        <f>SUM(E38:F38)</f>
        <v>0</v>
      </c>
      <c r="H38" s="91">
        <v>0</v>
      </c>
      <c r="I38" s="91">
        <v>0</v>
      </c>
      <c r="J38" s="92">
        <f>SUM(H38:I38)</f>
        <v>0</v>
      </c>
      <c r="K38" s="91">
        <v>0</v>
      </c>
      <c r="L38" s="91">
        <v>0</v>
      </c>
      <c r="M38" s="92">
        <f>SUM(K38:L38)</f>
        <v>0</v>
      </c>
      <c r="N38" s="91">
        <v>0</v>
      </c>
      <c r="O38" s="91">
        <v>0</v>
      </c>
      <c r="P38" s="92">
        <f>SUM(N38:O38)</f>
        <v>0</v>
      </c>
      <c r="Q38" s="91">
        <f t="shared" si="9"/>
        <v>5</v>
      </c>
      <c r="R38" s="91">
        <f t="shared" si="9"/>
        <v>2</v>
      </c>
      <c r="S38" s="92">
        <f>SUM(Q38:R38)</f>
        <v>7</v>
      </c>
    </row>
    <row r="39" spans="1:19" ht="23.25" customHeight="1">
      <c r="A39" s="73" t="s">
        <v>252</v>
      </c>
      <c r="B39" s="91">
        <v>16</v>
      </c>
      <c r="C39" s="91">
        <v>9</v>
      </c>
      <c r="D39" s="92">
        <f>SUM(B39:C39)</f>
        <v>25</v>
      </c>
      <c r="E39" s="91">
        <v>15</v>
      </c>
      <c r="F39" s="91">
        <v>14</v>
      </c>
      <c r="G39" s="92">
        <f>SUM(E39:F39)</f>
        <v>29</v>
      </c>
      <c r="H39" s="91">
        <v>17</v>
      </c>
      <c r="I39" s="91">
        <v>26</v>
      </c>
      <c r="J39" s="92">
        <f>SUM(H39:I39)</f>
        <v>43</v>
      </c>
      <c r="K39" s="91">
        <v>15</v>
      </c>
      <c r="L39" s="91">
        <v>24</v>
      </c>
      <c r="M39" s="92">
        <f>SUM(K39:L39)</f>
        <v>39</v>
      </c>
      <c r="N39" s="91">
        <v>0</v>
      </c>
      <c r="O39" s="91">
        <v>1</v>
      </c>
      <c r="P39" s="92">
        <f>SUM(N39:O39)</f>
        <v>1</v>
      </c>
      <c r="Q39" s="91">
        <f t="shared" si="9"/>
        <v>63</v>
      </c>
      <c r="R39" s="91">
        <f t="shared" si="9"/>
        <v>74</v>
      </c>
      <c r="S39" s="92">
        <f>SUM(Q39:R39)</f>
        <v>137</v>
      </c>
    </row>
    <row r="40" spans="1:19" ht="23.25" customHeight="1">
      <c r="A40" s="74" t="s">
        <v>6</v>
      </c>
      <c r="B40" s="44">
        <f>SUM(B36:B39)</f>
        <v>31</v>
      </c>
      <c r="C40" s="44">
        <f>SUM(C36:C39)</f>
        <v>26</v>
      </c>
      <c r="D40" s="44">
        <f>SUM(B40:C40)</f>
        <v>57</v>
      </c>
      <c r="E40" s="44">
        <f>SUM(E36:E39)</f>
        <v>30</v>
      </c>
      <c r="F40" s="44">
        <f>SUM(F36:F39)</f>
        <v>45</v>
      </c>
      <c r="G40" s="44">
        <f>SUM(E40:F40)</f>
        <v>75</v>
      </c>
      <c r="H40" s="44">
        <f>SUM(H36:H39)</f>
        <v>29</v>
      </c>
      <c r="I40" s="44">
        <f>SUM(I36:I39)</f>
        <v>64</v>
      </c>
      <c r="J40" s="44">
        <f>SUM(H40:I40)</f>
        <v>93</v>
      </c>
      <c r="K40" s="44">
        <f>SUM(K36:K39)</f>
        <v>35</v>
      </c>
      <c r="L40" s="44">
        <f>SUM(L36:L39)</f>
        <v>61</v>
      </c>
      <c r="M40" s="44">
        <f>SUM(K40:L40)</f>
        <v>96</v>
      </c>
      <c r="N40" s="44">
        <f>SUM(N36:N39)</f>
        <v>3</v>
      </c>
      <c r="O40" s="44">
        <f>SUM(O36:O39)</f>
        <v>1</v>
      </c>
      <c r="P40" s="44">
        <f>SUM(N40:O40)</f>
        <v>4</v>
      </c>
      <c r="Q40" s="44">
        <f t="shared" si="9"/>
        <v>128</v>
      </c>
      <c r="R40" s="44">
        <f t="shared" si="9"/>
        <v>197</v>
      </c>
      <c r="S40" s="44">
        <f>SUM(Q40:R40)</f>
        <v>325</v>
      </c>
    </row>
    <row r="41" ht="23.25" customHeight="1">
      <c r="A41" s="674"/>
    </row>
    <row r="42" spans="1:19" s="76" customFormat="1" ht="27" customHeight="1">
      <c r="A42" s="725" t="s">
        <v>79</v>
      </c>
      <c r="B42" s="725"/>
      <c r="C42" s="725"/>
      <c r="D42" s="725"/>
      <c r="E42" s="725"/>
      <c r="F42" s="725"/>
      <c r="G42" s="725"/>
      <c r="H42" s="725"/>
      <c r="I42" s="725"/>
      <c r="J42" s="725"/>
      <c r="K42" s="725"/>
      <c r="L42" s="725"/>
      <c r="M42" s="725"/>
      <c r="N42" s="725"/>
      <c r="O42" s="725"/>
      <c r="P42" s="725"/>
      <c r="Q42" s="725"/>
      <c r="R42" s="725"/>
      <c r="S42" s="725"/>
    </row>
    <row r="43" spans="1:19" s="76" customFormat="1" ht="27" customHeight="1">
      <c r="A43" s="725" t="s">
        <v>417</v>
      </c>
      <c r="B43" s="725"/>
      <c r="C43" s="725"/>
      <c r="D43" s="725"/>
      <c r="E43" s="725"/>
      <c r="F43" s="725"/>
      <c r="G43" s="725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  <c r="S43" s="725"/>
    </row>
    <row r="44" spans="1:19" s="76" customFormat="1" ht="27" customHeight="1">
      <c r="A44" s="725" t="s">
        <v>82</v>
      </c>
      <c r="B44" s="725"/>
      <c r="C44" s="725"/>
      <c r="D44" s="725"/>
      <c r="E44" s="725"/>
      <c r="F44" s="725"/>
      <c r="G44" s="725"/>
      <c r="H44" s="725"/>
      <c r="I44" s="725"/>
      <c r="J44" s="725"/>
      <c r="K44" s="725"/>
      <c r="L44" s="725"/>
      <c r="M44" s="725"/>
      <c r="N44" s="725"/>
      <c r="O44" s="725"/>
      <c r="P44" s="725"/>
      <c r="Q44" s="725"/>
      <c r="R44" s="725"/>
      <c r="S44" s="725"/>
    </row>
    <row r="46" spans="1:19" s="77" customFormat="1" ht="23.25" customHeight="1">
      <c r="A46" s="774" t="s">
        <v>1</v>
      </c>
      <c r="B46" s="751" t="s">
        <v>2</v>
      </c>
      <c r="C46" s="752"/>
      <c r="D46" s="754"/>
      <c r="E46" s="751" t="s">
        <v>3</v>
      </c>
      <c r="F46" s="752"/>
      <c r="G46" s="754"/>
      <c r="H46" s="751" t="s">
        <v>8</v>
      </c>
      <c r="I46" s="752"/>
      <c r="J46" s="754"/>
      <c r="K46" s="751" t="s">
        <v>9</v>
      </c>
      <c r="L46" s="752"/>
      <c r="M46" s="754"/>
      <c r="N46" s="751" t="s">
        <v>10</v>
      </c>
      <c r="O46" s="752"/>
      <c r="P46" s="754"/>
      <c r="Q46" s="751" t="s">
        <v>7</v>
      </c>
      <c r="R46" s="752"/>
      <c r="S46" s="754"/>
    </row>
    <row r="47" spans="1:19" s="77" customFormat="1" ht="23.25" customHeight="1">
      <c r="A47" s="775"/>
      <c r="B47" s="31" t="s">
        <v>4</v>
      </c>
      <c r="C47" s="31" t="s">
        <v>5</v>
      </c>
      <c r="D47" s="31" t="s">
        <v>6</v>
      </c>
      <c r="E47" s="31" t="s">
        <v>4</v>
      </c>
      <c r="F47" s="31" t="s">
        <v>5</v>
      </c>
      <c r="G47" s="31" t="s">
        <v>6</v>
      </c>
      <c r="H47" s="31" t="s">
        <v>4</v>
      </c>
      <c r="I47" s="31" t="s">
        <v>5</v>
      </c>
      <c r="J47" s="31" t="s">
        <v>6</v>
      </c>
      <c r="K47" s="31" t="s">
        <v>4</v>
      </c>
      <c r="L47" s="31" t="s">
        <v>5</v>
      </c>
      <c r="M47" s="31" t="s">
        <v>6</v>
      </c>
      <c r="N47" s="31" t="s">
        <v>4</v>
      </c>
      <c r="O47" s="31" t="s">
        <v>5</v>
      </c>
      <c r="P47" s="31" t="s">
        <v>6</v>
      </c>
      <c r="Q47" s="31" t="s">
        <v>4</v>
      </c>
      <c r="R47" s="31" t="s">
        <v>5</v>
      </c>
      <c r="S47" s="31" t="s">
        <v>6</v>
      </c>
    </row>
    <row r="48" spans="1:19" ht="23.25" customHeight="1">
      <c r="A48" s="73" t="s">
        <v>253</v>
      </c>
      <c r="B48" s="237">
        <v>3</v>
      </c>
      <c r="C48" s="237">
        <v>35</v>
      </c>
      <c r="D48" s="239">
        <f aca="true" t="shared" si="10" ref="D48:D53">SUM(B48:C48)</f>
        <v>38</v>
      </c>
      <c r="E48" s="26">
        <v>4</v>
      </c>
      <c r="F48" s="26">
        <v>27</v>
      </c>
      <c r="G48" s="53">
        <f aca="true" t="shared" si="11" ref="G48:G53">SUM(E48:F48)</f>
        <v>31</v>
      </c>
      <c r="H48" s="26">
        <v>1</v>
      </c>
      <c r="I48" s="26">
        <v>20</v>
      </c>
      <c r="J48" s="53">
        <f aca="true" t="shared" si="12" ref="J48:J53">SUM(H48:I48)</f>
        <v>21</v>
      </c>
      <c r="K48" s="26">
        <v>3</v>
      </c>
      <c r="L48" s="26">
        <v>32</v>
      </c>
      <c r="M48" s="53">
        <f aca="true" t="shared" si="13" ref="M48:M53">SUM(K48:L48)</f>
        <v>35</v>
      </c>
      <c r="N48" s="91">
        <v>0</v>
      </c>
      <c r="O48" s="91">
        <v>0</v>
      </c>
      <c r="P48" s="92">
        <f aca="true" t="shared" si="14" ref="P48:P53">SUM(N48:O48)</f>
        <v>0</v>
      </c>
      <c r="Q48" s="240">
        <f aca="true" t="shared" si="15" ref="Q48:R53">SUM(B48,E48,H48,K48,N48)</f>
        <v>11</v>
      </c>
      <c r="R48" s="240">
        <f t="shared" si="15"/>
        <v>114</v>
      </c>
      <c r="S48" s="239">
        <f aca="true" t="shared" si="16" ref="S48:S53">SUM(Q48:R48)</f>
        <v>125</v>
      </c>
    </row>
    <row r="49" spans="1:19" ht="23.25" customHeight="1">
      <c r="A49" s="73" t="s">
        <v>254</v>
      </c>
      <c r="B49" s="237">
        <v>0</v>
      </c>
      <c r="C49" s="237">
        <v>0</v>
      </c>
      <c r="D49" s="239">
        <f t="shared" si="10"/>
        <v>0</v>
      </c>
      <c r="E49" s="26">
        <v>20</v>
      </c>
      <c r="F49" s="26">
        <v>10</v>
      </c>
      <c r="G49" s="53">
        <f t="shared" si="11"/>
        <v>30</v>
      </c>
      <c r="H49" s="26">
        <v>28</v>
      </c>
      <c r="I49" s="26">
        <v>10</v>
      </c>
      <c r="J49" s="53">
        <f t="shared" si="12"/>
        <v>38</v>
      </c>
      <c r="K49" s="26">
        <v>15</v>
      </c>
      <c r="L49" s="26">
        <v>15</v>
      </c>
      <c r="M49" s="53">
        <f t="shared" si="13"/>
        <v>30</v>
      </c>
      <c r="N49" s="91">
        <v>2</v>
      </c>
      <c r="O49" s="91">
        <v>0</v>
      </c>
      <c r="P49" s="92">
        <f t="shared" si="14"/>
        <v>2</v>
      </c>
      <c r="Q49" s="240">
        <f t="shared" si="15"/>
        <v>65</v>
      </c>
      <c r="R49" s="240">
        <f t="shared" si="15"/>
        <v>35</v>
      </c>
      <c r="S49" s="239">
        <f t="shared" si="16"/>
        <v>100</v>
      </c>
    </row>
    <row r="50" spans="1:19" ht="23.25" customHeight="1">
      <c r="A50" s="73" t="s">
        <v>475</v>
      </c>
      <c r="B50" s="237">
        <v>18</v>
      </c>
      <c r="C50" s="237">
        <v>10</v>
      </c>
      <c r="D50" s="239">
        <f t="shared" si="10"/>
        <v>28</v>
      </c>
      <c r="E50" s="26" t="s">
        <v>31</v>
      </c>
      <c r="F50" s="26" t="s">
        <v>31</v>
      </c>
      <c r="G50" s="53">
        <f t="shared" si="11"/>
        <v>0</v>
      </c>
      <c r="H50" s="26">
        <v>0</v>
      </c>
      <c r="I50" s="26">
        <v>0</v>
      </c>
      <c r="J50" s="53">
        <f t="shared" si="12"/>
        <v>0</v>
      </c>
      <c r="K50" s="26">
        <v>0</v>
      </c>
      <c r="L50" s="26">
        <v>0</v>
      </c>
      <c r="M50" s="53">
        <f t="shared" si="13"/>
        <v>0</v>
      </c>
      <c r="N50" s="91">
        <v>0</v>
      </c>
      <c r="O50" s="91">
        <v>0</v>
      </c>
      <c r="P50" s="92">
        <f t="shared" si="14"/>
        <v>0</v>
      </c>
      <c r="Q50" s="240">
        <f t="shared" si="15"/>
        <v>18</v>
      </c>
      <c r="R50" s="240">
        <f t="shared" si="15"/>
        <v>10</v>
      </c>
      <c r="S50" s="239">
        <f t="shared" si="16"/>
        <v>28</v>
      </c>
    </row>
    <row r="51" spans="1:19" ht="23.25" customHeight="1">
      <c r="A51" s="73" t="s">
        <v>255</v>
      </c>
      <c r="B51" s="237">
        <v>15</v>
      </c>
      <c r="C51" s="237">
        <v>47</v>
      </c>
      <c r="D51" s="239">
        <f t="shared" si="10"/>
        <v>62</v>
      </c>
      <c r="E51" s="26">
        <v>7</v>
      </c>
      <c r="F51" s="26">
        <v>51</v>
      </c>
      <c r="G51" s="53">
        <f t="shared" si="11"/>
        <v>58</v>
      </c>
      <c r="H51" s="26">
        <v>10</v>
      </c>
      <c r="I51" s="26">
        <v>40</v>
      </c>
      <c r="J51" s="53">
        <f t="shared" si="12"/>
        <v>50</v>
      </c>
      <c r="K51" s="26">
        <v>6</v>
      </c>
      <c r="L51" s="26">
        <v>39</v>
      </c>
      <c r="M51" s="53">
        <f t="shared" si="13"/>
        <v>45</v>
      </c>
      <c r="N51" s="91">
        <v>0</v>
      </c>
      <c r="O51" s="91">
        <v>0</v>
      </c>
      <c r="P51" s="92">
        <f t="shared" si="14"/>
        <v>0</v>
      </c>
      <c r="Q51" s="240">
        <f t="shared" si="15"/>
        <v>38</v>
      </c>
      <c r="R51" s="240">
        <f t="shared" si="15"/>
        <v>177</v>
      </c>
      <c r="S51" s="239">
        <f t="shared" si="16"/>
        <v>215</v>
      </c>
    </row>
    <row r="52" spans="1:19" ht="23.25" customHeight="1">
      <c r="A52" s="73" t="s">
        <v>256</v>
      </c>
      <c r="B52" s="237">
        <v>8</v>
      </c>
      <c r="C52" s="237">
        <v>83</v>
      </c>
      <c r="D52" s="239">
        <f t="shared" si="10"/>
        <v>91</v>
      </c>
      <c r="E52" s="26">
        <v>4</v>
      </c>
      <c r="F52" s="26">
        <v>80</v>
      </c>
      <c r="G52" s="53">
        <f t="shared" si="11"/>
        <v>84</v>
      </c>
      <c r="H52" s="26">
        <v>2</v>
      </c>
      <c r="I52" s="26">
        <v>78</v>
      </c>
      <c r="J52" s="53">
        <f t="shared" si="12"/>
        <v>80</v>
      </c>
      <c r="K52" s="26">
        <v>0</v>
      </c>
      <c r="L52" s="26">
        <v>55</v>
      </c>
      <c r="M52" s="53">
        <f t="shared" si="13"/>
        <v>55</v>
      </c>
      <c r="N52" s="91">
        <v>0</v>
      </c>
      <c r="O52" s="91">
        <v>2</v>
      </c>
      <c r="P52" s="92">
        <f t="shared" si="14"/>
        <v>2</v>
      </c>
      <c r="Q52" s="240">
        <f t="shared" si="15"/>
        <v>14</v>
      </c>
      <c r="R52" s="240">
        <f t="shared" si="15"/>
        <v>298</v>
      </c>
      <c r="S52" s="239">
        <f t="shared" si="16"/>
        <v>312</v>
      </c>
    </row>
    <row r="53" spans="1:19" ht="26.25" customHeight="1">
      <c r="A53" s="74" t="s">
        <v>6</v>
      </c>
      <c r="B53" s="44">
        <f>SUM(B48:B52)</f>
        <v>44</v>
      </c>
      <c r="C53" s="44">
        <f>SUM(C48:C52)</f>
        <v>175</v>
      </c>
      <c r="D53" s="44">
        <f t="shared" si="10"/>
        <v>219</v>
      </c>
      <c r="E53" s="44">
        <f>SUM(E48:E52)</f>
        <v>35</v>
      </c>
      <c r="F53" s="44">
        <f>SUM(F48:F52)</f>
        <v>168</v>
      </c>
      <c r="G53" s="44">
        <f t="shared" si="11"/>
        <v>203</v>
      </c>
      <c r="H53" s="44">
        <f>SUM(H48:H52)</f>
        <v>41</v>
      </c>
      <c r="I53" s="44">
        <f>SUM(I48:I52)</f>
        <v>148</v>
      </c>
      <c r="J53" s="44">
        <f t="shared" si="12"/>
        <v>189</v>
      </c>
      <c r="K53" s="44">
        <f>SUM(K48:K52)</f>
        <v>24</v>
      </c>
      <c r="L53" s="44">
        <f>SUM(L48:L52)</f>
        <v>141</v>
      </c>
      <c r="M53" s="44">
        <f t="shared" si="13"/>
        <v>165</v>
      </c>
      <c r="N53" s="93">
        <f>SUM(N48:N52)</f>
        <v>2</v>
      </c>
      <c r="O53" s="93">
        <f>SUM(O48:O52)</f>
        <v>2</v>
      </c>
      <c r="P53" s="93">
        <f t="shared" si="14"/>
        <v>4</v>
      </c>
      <c r="Q53" s="44">
        <f t="shared" si="15"/>
        <v>146</v>
      </c>
      <c r="R53" s="44">
        <f t="shared" si="15"/>
        <v>634</v>
      </c>
      <c r="S53" s="44">
        <f t="shared" si="16"/>
        <v>780</v>
      </c>
    </row>
    <row r="54" spans="2:19" ht="26.25" customHeight="1">
      <c r="B54" s="56"/>
      <c r="C54" s="56"/>
      <c r="D54" s="56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56"/>
      <c r="R54" s="56"/>
      <c r="S54" s="56"/>
    </row>
    <row r="56" spans="1:19" s="76" customFormat="1" ht="27" customHeight="1">
      <c r="A56" s="725" t="s">
        <v>79</v>
      </c>
      <c r="B56" s="725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</row>
    <row r="57" spans="1:19" s="76" customFormat="1" ht="27" customHeight="1">
      <c r="A57" s="725" t="s">
        <v>412</v>
      </c>
      <c r="B57" s="725"/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</row>
    <row r="58" spans="1:19" s="76" customFormat="1" ht="27" customHeight="1">
      <c r="A58" s="725" t="s">
        <v>83</v>
      </c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  <c r="S58" s="725"/>
    </row>
    <row r="60" spans="1:19" s="77" customFormat="1" ht="23.25" customHeight="1">
      <c r="A60" s="774" t="s">
        <v>1</v>
      </c>
      <c r="B60" s="751" t="s">
        <v>2</v>
      </c>
      <c r="C60" s="752"/>
      <c r="D60" s="754"/>
      <c r="E60" s="751" t="s">
        <v>3</v>
      </c>
      <c r="F60" s="752"/>
      <c r="G60" s="754"/>
      <c r="H60" s="751" t="s">
        <v>8</v>
      </c>
      <c r="I60" s="752"/>
      <c r="J60" s="754"/>
      <c r="K60" s="751" t="s">
        <v>9</v>
      </c>
      <c r="L60" s="752"/>
      <c r="M60" s="754"/>
      <c r="N60" s="751" t="s">
        <v>10</v>
      </c>
      <c r="O60" s="752"/>
      <c r="P60" s="754"/>
      <c r="Q60" s="751" t="s">
        <v>7</v>
      </c>
      <c r="R60" s="752"/>
      <c r="S60" s="754"/>
    </row>
    <row r="61" spans="1:19" s="77" customFormat="1" ht="23.25" customHeight="1">
      <c r="A61" s="775"/>
      <c r="B61" s="31" t="s">
        <v>4</v>
      </c>
      <c r="C61" s="31" t="s">
        <v>5</v>
      </c>
      <c r="D61" s="31" t="s">
        <v>6</v>
      </c>
      <c r="E61" s="31" t="s">
        <v>4</v>
      </c>
      <c r="F61" s="31" t="s">
        <v>5</v>
      </c>
      <c r="G61" s="31" t="s">
        <v>6</v>
      </c>
      <c r="H61" s="31" t="s">
        <v>4</v>
      </c>
      <c r="I61" s="31" t="s">
        <v>5</v>
      </c>
      <c r="J61" s="31" t="s">
        <v>6</v>
      </c>
      <c r="K61" s="31" t="s">
        <v>4</v>
      </c>
      <c r="L61" s="31" t="s">
        <v>5</v>
      </c>
      <c r="M61" s="31" t="s">
        <v>6</v>
      </c>
      <c r="N61" s="31" t="s">
        <v>4</v>
      </c>
      <c r="O61" s="31" t="s">
        <v>5</v>
      </c>
      <c r="P61" s="31" t="s">
        <v>6</v>
      </c>
      <c r="Q61" s="31" t="s">
        <v>4</v>
      </c>
      <c r="R61" s="31" t="s">
        <v>5</v>
      </c>
      <c r="S61" s="31" t="s">
        <v>6</v>
      </c>
    </row>
    <row r="62" spans="1:19" ht="23.25" customHeight="1">
      <c r="A62" s="73" t="s">
        <v>257</v>
      </c>
      <c r="B62" s="237">
        <v>66</v>
      </c>
      <c r="C62" s="237">
        <v>54</v>
      </c>
      <c r="D62" s="239">
        <f>SUM(B62:C62)</f>
        <v>120</v>
      </c>
      <c r="E62" s="26">
        <v>50</v>
      </c>
      <c r="F62" s="26">
        <v>69</v>
      </c>
      <c r="G62" s="53">
        <f>SUM(E62:F62)</f>
        <v>119</v>
      </c>
      <c r="H62" s="26">
        <v>42</v>
      </c>
      <c r="I62" s="26">
        <v>57</v>
      </c>
      <c r="J62" s="53">
        <f>SUM(H62:I62)</f>
        <v>99</v>
      </c>
      <c r="K62" s="26">
        <v>36</v>
      </c>
      <c r="L62" s="26">
        <v>43</v>
      </c>
      <c r="M62" s="53">
        <f>SUM(K62:L62)</f>
        <v>79</v>
      </c>
      <c r="N62" s="91">
        <v>4</v>
      </c>
      <c r="O62" s="91">
        <v>3</v>
      </c>
      <c r="P62" s="92">
        <f>SUM(N62:O62)</f>
        <v>7</v>
      </c>
      <c r="Q62" s="240">
        <f>SUM(B62,E62,H62,K62,N62)</f>
        <v>198</v>
      </c>
      <c r="R62" s="240">
        <f>SUM(C62,F62,I62,L62,O62)</f>
        <v>226</v>
      </c>
      <c r="S62" s="239">
        <f>SUM(Q62:R62)</f>
        <v>424</v>
      </c>
    </row>
    <row r="63" spans="1:19" ht="23.25" customHeight="1">
      <c r="A63" s="73"/>
      <c r="B63" s="26"/>
      <c r="C63" s="26"/>
      <c r="D63" s="53"/>
      <c r="E63" s="26"/>
      <c r="F63" s="26"/>
      <c r="G63" s="53"/>
      <c r="H63" s="26"/>
      <c r="I63" s="26"/>
      <c r="J63" s="53"/>
      <c r="K63" s="26"/>
      <c r="L63" s="26"/>
      <c r="M63" s="53"/>
      <c r="N63" s="91"/>
      <c r="O63" s="91"/>
      <c r="P63" s="92"/>
      <c r="Q63" s="26"/>
      <c r="R63" s="26"/>
      <c r="S63" s="53"/>
    </row>
    <row r="64" spans="1:19" ht="30.75" customHeight="1">
      <c r="A64" s="74" t="s">
        <v>6</v>
      </c>
      <c r="B64" s="44">
        <f>SUM(B62:B63)</f>
        <v>66</v>
      </c>
      <c r="C64" s="44">
        <f>SUM(C62:C63)</f>
        <v>54</v>
      </c>
      <c r="D64" s="44">
        <f>SUM(B64:C64)</f>
        <v>120</v>
      </c>
      <c r="E64" s="44">
        <f>SUM(E62:E63)</f>
        <v>50</v>
      </c>
      <c r="F64" s="44">
        <f>SUM(F62:F63)</f>
        <v>69</v>
      </c>
      <c r="G64" s="44">
        <f>SUM(E64:F64)</f>
        <v>119</v>
      </c>
      <c r="H64" s="44">
        <f>SUM(H62:H63)</f>
        <v>42</v>
      </c>
      <c r="I64" s="44">
        <f>SUM(I62:I63)</f>
        <v>57</v>
      </c>
      <c r="J64" s="44">
        <f>SUM(H64:I64)</f>
        <v>99</v>
      </c>
      <c r="K64" s="44">
        <f>SUM(K62:K63)</f>
        <v>36</v>
      </c>
      <c r="L64" s="44">
        <f>SUM(L62:L63)</f>
        <v>43</v>
      </c>
      <c r="M64" s="44">
        <f>SUM(K64:L64)</f>
        <v>79</v>
      </c>
      <c r="N64" s="93">
        <f>SUM(N62:N63)</f>
        <v>4</v>
      </c>
      <c r="O64" s="93">
        <f>SUM(O62:O63)</f>
        <v>3</v>
      </c>
      <c r="P64" s="93">
        <f>SUM(N64:O64)</f>
        <v>7</v>
      </c>
      <c r="Q64" s="44">
        <f>SUM(B64,E64,H64,K64,N64)</f>
        <v>198</v>
      </c>
      <c r="R64" s="44">
        <f>SUM(C64,F64,I64,L64,O64)</f>
        <v>226</v>
      </c>
      <c r="S64" s="44">
        <f>SUM(Q64:R64)</f>
        <v>424</v>
      </c>
    </row>
    <row r="66" spans="1:19" s="76" customFormat="1" ht="27" customHeight="1">
      <c r="A66" s="725" t="s">
        <v>79</v>
      </c>
      <c r="B66" s="725"/>
      <c r="C66" s="725"/>
      <c r="D66" s="725"/>
      <c r="E66" s="725"/>
      <c r="F66" s="725"/>
      <c r="G66" s="725"/>
      <c r="H66" s="725"/>
      <c r="I66" s="725"/>
      <c r="J66" s="725"/>
      <c r="K66" s="725"/>
      <c r="L66" s="725"/>
      <c r="M66" s="725"/>
      <c r="N66" s="725"/>
      <c r="O66" s="725"/>
      <c r="P66" s="725"/>
      <c r="Q66" s="725"/>
      <c r="R66" s="725"/>
      <c r="S66" s="725"/>
    </row>
    <row r="67" spans="1:19" s="76" customFormat="1" ht="27" customHeight="1">
      <c r="A67" s="725" t="s">
        <v>412</v>
      </c>
      <c r="B67" s="725"/>
      <c r="C67" s="725"/>
      <c r="D67" s="725"/>
      <c r="E67" s="725"/>
      <c r="F67" s="725"/>
      <c r="G67" s="725"/>
      <c r="H67" s="725"/>
      <c r="I67" s="725"/>
      <c r="J67" s="725"/>
      <c r="K67" s="725"/>
      <c r="L67" s="725"/>
      <c r="M67" s="725"/>
      <c r="N67" s="725"/>
      <c r="O67" s="725"/>
      <c r="P67" s="725"/>
      <c r="Q67" s="725"/>
      <c r="R67" s="725"/>
      <c r="S67" s="725"/>
    </row>
    <row r="68" spans="1:19" s="76" customFormat="1" ht="27" customHeight="1">
      <c r="A68" s="725" t="s">
        <v>157</v>
      </c>
      <c r="B68" s="725"/>
      <c r="C68" s="725"/>
      <c r="D68" s="725"/>
      <c r="E68" s="725"/>
      <c r="F68" s="725"/>
      <c r="G68" s="725"/>
      <c r="H68" s="725"/>
      <c r="I68" s="725"/>
      <c r="J68" s="725"/>
      <c r="K68" s="725"/>
      <c r="L68" s="725"/>
      <c r="M68" s="725"/>
      <c r="N68" s="725"/>
      <c r="O68" s="725"/>
      <c r="P68" s="725"/>
      <c r="Q68" s="725"/>
      <c r="R68" s="725"/>
      <c r="S68" s="725"/>
    </row>
    <row r="70" spans="1:19" s="77" customFormat="1" ht="23.25" customHeight="1">
      <c r="A70" s="774" t="s">
        <v>1</v>
      </c>
      <c r="B70" s="751" t="s">
        <v>2</v>
      </c>
      <c r="C70" s="752"/>
      <c r="D70" s="754"/>
      <c r="E70" s="751" t="s">
        <v>3</v>
      </c>
      <c r="F70" s="752"/>
      <c r="G70" s="754"/>
      <c r="H70" s="751" t="s">
        <v>8</v>
      </c>
      <c r="I70" s="752"/>
      <c r="J70" s="754"/>
      <c r="K70" s="751" t="s">
        <v>9</v>
      </c>
      <c r="L70" s="752"/>
      <c r="M70" s="754"/>
      <c r="N70" s="751" t="s">
        <v>10</v>
      </c>
      <c r="O70" s="752"/>
      <c r="P70" s="754"/>
      <c r="Q70" s="751" t="s">
        <v>7</v>
      </c>
      <c r="R70" s="752"/>
      <c r="S70" s="754"/>
    </row>
    <row r="71" spans="1:19" s="77" customFormat="1" ht="23.25" customHeight="1">
      <c r="A71" s="775"/>
      <c r="B71" s="31" t="s">
        <v>4</v>
      </c>
      <c r="C71" s="31" t="s">
        <v>5</v>
      </c>
      <c r="D71" s="31" t="s">
        <v>6</v>
      </c>
      <c r="E71" s="31" t="s">
        <v>4</v>
      </c>
      <c r="F71" s="31" t="s">
        <v>5</v>
      </c>
      <c r="G71" s="31" t="s">
        <v>6</v>
      </c>
      <c r="H71" s="31" t="s">
        <v>4</v>
      </c>
      <c r="I71" s="31" t="s">
        <v>5</v>
      </c>
      <c r="J71" s="31" t="s">
        <v>6</v>
      </c>
      <c r="K71" s="31" t="s">
        <v>4</v>
      </c>
      <c r="L71" s="31" t="s">
        <v>5</v>
      </c>
      <c r="M71" s="31" t="s">
        <v>6</v>
      </c>
      <c r="N71" s="31" t="s">
        <v>4</v>
      </c>
      <c r="O71" s="31" t="s">
        <v>5</v>
      </c>
      <c r="P71" s="31" t="s">
        <v>6</v>
      </c>
      <c r="Q71" s="31" t="s">
        <v>4</v>
      </c>
      <c r="R71" s="31" t="s">
        <v>5</v>
      </c>
      <c r="S71" s="31" t="s">
        <v>6</v>
      </c>
    </row>
    <row r="72" spans="1:19" s="235" customFormat="1" ht="23.25" customHeight="1">
      <c r="A72" s="241" t="s">
        <v>258</v>
      </c>
      <c r="B72" s="237">
        <v>19</v>
      </c>
      <c r="C72" s="237">
        <v>4</v>
      </c>
      <c r="D72" s="239">
        <f>SUM(B72:C72)</f>
        <v>23</v>
      </c>
      <c r="E72" s="26">
        <v>16</v>
      </c>
      <c r="F72" s="26">
        <v>5</v>
      </c>
      <c r="G72" s="53">
        <f>SUM(E72:F72)</f>
        <v>21</v>
      </c>
      <c r="H72" s="26">
        <v>13</v>
      </c>
      <c r="I72" s="26">
        <v>7</v>
      </c>
      <c r="J72" s="53">
        <f>SUM(H72:I72)</f>
        <v>20</v>
      </c>
      <c r="K72" s="26">
        <v>11</v>
      </c>
      <c r="L72" s="26">
        <v>5</v>
      </c>
      <c r="M72" s="53">
        <f>SUM(K72:L72)</f>
        <v>16</v>
      </c>
      <c r="N72" s="26">
        <v>7</v>
      </c>
      <c r="O72" s="26">
        <v>4</v>
      </c>
      <c r="P72" s="53">
        <f>SUM(N72:O72)</f>
        <v>11</v>
      </c>
      <c r="Q72" s="240">
        <f>SUM(B72,E72,H72,K72,N72)</f>
        <v>66</v>
      </c>
      <c r="R72" s="240">
        <f>SUM(C72,F72,I72,L72,O72)</f>
        <v>25</v>
      </c>
      <c r="S72" s="239">
        <f>SUM(Q72:R72)</f>
        <v>91</v>
      </c>
    </row>
    <row r="73" spans="1:19" s="235" customFormat="1" ht="23.25" customHeight="1">
      <c r="A73" s="238" t="s">
        <v>259</v>
      </c>
      <c r="B73" s="237">
        <v>4</v>
      </c>
      <c r="C73" s="237">
        <v>5</v>
      </c>
      <c r="D73" s="239">
        <f>SUM(B73:C73)</f>
        <v>9</v>
      </c>
      <c r="E73" s="26">
        <v>3</v>
      </c>
      <c r="F73" s="26">
        <v>5</v>
      </c>
      <c r="G73" s="53">
        <f>SUM(E73:F73)</f>
        <v>8</v>
      </c>
      <c r="H73" s="26">
        <v>5</v>
      </c>
      <c r="I73" s="26">
        <v>6</v>
      </c>
      <c r="J73" s="53">
        <f>SUM(H73:I73)</f>
        <v>11</v>
      </c>
      <c r="K73" s="26">
        <v>2</v>
      </c>
      <c r="L73" s="26">
        <v>7</v>
      </c>
      <c r="M73" s="53">
        <f>SUM(K73:L73)</f>
        <v>9</v>
      </c>
      <c r="N73" s="26">
        <v>0</v>
      </c>
      <c r="O73" s="26">
        <v>0</v>
      </c>
      <c r="P73" s="53">
        <f>SUM(N73:O73)</f>
        <v>0</v>
      </c>
      <c r="Q73" s="240">
        <f>SUM(B73,E73,H73,K73,N73)</f>
        <v>14</v>
      </c>
      <c r="R73" s="240">
        <f>SUM(C73,F73,I73,L73,O73)</f>
        <v>23</v>
      </c>
      <c r="S73" s="239">
        <f>SUM(Q73:R73)</f>
        <v>37</v>
      </c>
    </row>
    <row r="74" spans="1:19" s="235" customFormat="1" ht="23.25" customHeight="1">
      <c r="A74" s="242"/>
      <c r="B74" s="237"/>
      <c r="C74" s="237"/>
      <c r="D74" s="239"/>
      <c r="E74" s="26"/>
      <c r="F74" s="26"/>
      <c r="G74" s="53"/>
      <c r="H74" s="26"/>
      <c r="I74" s="26"/>
      <c r="J74" s="53"/>
      <c r="K74" s="26"/>
      <c r="L74" s="26"/>
      <c r="M74" s="53"/>
      <c r="N74" s="26"/>
      <c r="O74" s="26"/>
      <c r="P74" s="53"/>
      <c r="Q74" s="240"/>
      <c r="R74" s="240"/>
      <c r="S74" s="239"/>
    </row>
    <row r="75" spans="1:19" ht="30.75" customHeight="1">
      <c r="A75" s="74" t="s">
        <v>6</v>
      </c>
      <c r="B75" s="44">
        <f>SUM(B72:B73)</f>
        <v>23</v>
      </c>
      <c r="C75" s="44">
        <f>SUM(C72:C73)</f>
        <v>9</v>
      </c>
      <c r="D75" s="44">
        <f>SUM(B75:C75)</f>
        <v>32</v>
      </c>
      <c r="E75" s="44">
        <f>SUM(E72:E73)</f>
        <v>19</v>
      </c>
      <c r="F75" s="44">
        <f>SUM(F72:F73)</f>
        <v>10</v>
      </c>
      <c r="G75" s="44">
        <f>SUM(E75:F75)</f>
        <v>29</v>
      </c>
      <c r="H75" s="44">
        <f>SUM(H72:H73)</f>
        <v>18</v>
      </c>
      <c r="I75" s="44">
        <f>SUM(I72:I73)</f>
        <v>13</v>
      </c>
      <c r="J75" s="44">
        <f>SUM(H75:I75)</f>
        <v>31</v>
      </c>
      <c r="K75" s="44">
        <f>SUM(K72:K73)</f>
        <v>13</v>
      </c>
      <c r="L75" s="44">
        <f>SUM(L72:L73)</f>
        <v>12</v>
      </c>
      <c r="M75" s="44">
        <f>SUM(K75:L75)</f>
        <v>25</v>
      </c>
      <c r="N75" s="44">
        <f>SUM(N72:N73)</f>
        <v>7</v>
      </c>
      <c r="O75" s="44">
        <f>SUM(O72:O73)</f>
        <v>4</v>
      </c>
      <c r="P75" s="44">
        <f>SUM(N75:O75)</f>
        <v>11</v>
      </c>
      <c r="Q75" s="44">
        <f>SUM(B75,E75,H75,K75,N75)</f>
        <v>80</v>
      </c>
      <c r="R75" s="44">
        <f>SUM(C75,F75,I75,L75,O75)</f>
        <v>48</v>
      </c>
      <c r="S75" s="44">
        <f>SUM(Q75:R75)</f>
        <v>128</v>
      </c>
    </row>
    <row r="76" ht="23.25" customHeight="1">
      <c r="A76" s="119"/>
    </row>
    <row r="77" spans="1:19" s="76" customFormat="1" ht="27" customHeight="1">
      <c r="A77" s="725" t="s">
        <v>79</v>
      </c>
      <c r="B77" s="725"/>
      <c r="C77" s="725"/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5"/>
      <c r="S77" s="725"/>
    </row>
    <row r="78" spans="1:19" s="76" customFormat="1" ht="27" customHeight="1">
      <c r="A78" s="725" t="s">
        <v>412</v>
      </c>
      <c r="B78" s="725"/>
      <c r="C78" s="725"/>
      <c r="D78" s="725"/>
      <c r="E78" s="725"/>
      <c r="F78" s="725"/>
      <c r="G78" s="725"/>
      <c r="H78" s="725"/>
      <c r="I78" s="725"/>
      <c r="J78" s="725"/>
      <c r="K78" s="725"/>
      <c r="L78" s="725"/>
      <c r="M78" s="725"/>
      <c r="N78" s="725"/>
      <c r="O78" s="725"/>
      <c r="P78" s="725"/>
      <c r="Q78" s="725"/>
      <c r="R78" s="725"/>
      <c r="S78" s="725"/>
    </row>
    <row r="79" spans="1:19" s="76" customFormat="1" ht="27" customHeight="1">
      <c r="A79" s="725" t="s">
        <v>260</v>
      </c>
      <c r="B79" s="725"/>
      <c r="C79" s="725"/>
      <c r="D79" s="725"/>
      <c r="E79" s="725"/>
      <c r="F79" s="725"/>
      <c r="G79" s="725"/>
      <c r="H79" s="725"/>
      <c r="I79" s="725"/>
      <c r="J79" s="725"/>
      <c r="K79" s="725"/>
      <c r="L79" s="725"/>
      <c r="M79" s="725"/>
      <c r="N79" s="725"/>
      <c r="O79" s="725"/>
      <c r="P79" s="725"/>
      <c r="Q79" s="725"/>
      <c r="R79" s="725"/>
      <c r="S79" s="725"/>
    </row>
    <row r="81" spans="1:19" s="77" customFormat="1" ht="23.25" customHeight="1">
      <c r="A81" s="774" t="s">
        <v>1</v>
      </c>
      <c r="B81" s="751" t="s">
        <v>2</v>
      </c>
      <c r="C81" s="752"/>
      <c r="D81" s="754"/>
      <c r="E81" s="751" t="s">
        <v>3</v>
      </c>
      <c r="F81" s="752"/>
      <c r="G81" s="754"/>
      <c r="H81" s="751" t="s">
        <v>8</v>
      </c>
      <c r="I81" s="752"/>
      <c r="J81" s="754"/>
      <c r="K81" s="751" t="s">
        <v>9</v>
      </c>
      <c r="L81" s="752"/>
      <c r="M81" s="754"/>
      <c r="N81" s="751" t="s">
        <v>10</v>
      </c>
      <c r="O81" s="752"/>
      <c r="P81" s="754"/>
      <c r="Q81" s="751" t="s">
        <v>7</v>
      </c>
      <c r="R81" s="752"/>
      <c r="S81" s="754"/>
    </row>
    <row r="82" spans="1:19" s="77" customFormat="1" ht="23.25" customHeight="1">
      <c r="A82" s="775"/>
      <c r="B82" s="31" t="s">
        <v>4</v>
      </c>
      <c r="C82" s="31" t="s">
        <v>5</v>
      </c>
      <c r="D82" s="31" t="s">
        <v>6</v>
      </c>
      <c r="E82" s="31" t="s">
        <v>4</v>
      </c>
      <c r="F82" s="31" t="s">
        <v>5</v>
      </c>
      <c r="G82" s="31" t="s">
        <v>6</v>
      </c>
      <c r="H82" s="31" t="s">
        <v>4</v>
      </c>
      <c r="I82" s="31" t="s">
        <v>5</v>
      </c>
      <c r="J82" s="31" t="s">
        <v>6</v>
      </c>
      <c r="K82" s="31" t="s">
        <v>4</v>
      </c>
      <c r="L82" s="31" t="s">
        <v>5</v>
      </c>
      <c r="M82" s="31" t="s">
        <v>6</v>
      </c>
      <c r="N82" s="31" t="s">
        <v>4</v>
      </c>
      <c r="O82" s="31" t="s">
        <v>5</v>
      </c>
      <c r="P82" s="31" t="s">
        <v>6</v>
      </c>
      <c r="Q82" s="31" t="s">
        <v>4</v>
      </c>
      <c r="R82" s="31" t="s">
        <v>5</v>
      </c>
      <c r="S82" s="31" t="s">
        <v>6</v>
      </c>
    </row>
    <row r="83" spans="1:19" s="235" customFormat="1" ht="23.25" customHeight="1">
      <c r="A83" s="241" t="s">
        <v>340</v>
      </c>
      <c r="B83" s="237">
        <v>6</v>
      </c>
      <c r="C83" s="237">
        <v>57</v>
      </c>
      <c r="D83" s="239">
        <f>SUM(B83:C83)</f>
        <v>63</v>
      </c>
      <c r="E83" s="26">
        <v>6</v>
      </c>
      <c r="F83" s="26">
        <v>39</v>
      </c>
      <c r="G83" s="53">
        <f>SUM(E83:F83)</f>
        <v>45</v>
      </c>
      <c r="H83" s="26">
        <v>2</v>
      </c>
      <c r="I83" s="26">
        <v>54</v>
      </c>
      <c r="J83" s="53">
        <f>SUM(H83:I83)</f>
        <v>56</v>
      </c>
      <c r="K83" s="26">
        <v>4</v>
      </c>
      <c r="L83" s="26">
        <v>45</v>
      </c>
      <c r="M83" s="53">
        <f>SUM(K83:L83)</f>
        <v>49</v>
      </c>
      <c r="N83" s="26">
        <v>0</v>
      </c>
      <c r="O83" s="26">
        <v>1</v>
      </c>
      <c r="P83" s="53">
        <f>SUM(N83:O83)</f>
        <v>1</v>
      </c>
      <c r="Q83" s="240">
        <f>SUM(B83,E83,H83,K83,N83)</f>
        <v>18</v>
      </c>
      <c r="R83" s="240">
        <f>SUM(C83,F83,I83,L83,O83)</f>
        <v>196</v>
      </c>
      <c r="S83" s="239">
        <f>SUM(Q83:R83)</f>
        <v>214</v>
      </c>
    </row>
    <row r="84" spans="1:19" ht="23.25" customHeight="1">
      <c r="A84" s="118"/>
      <c r="B84" s="91"/>
      <c r="C84" s="91"/>
      <c r="D84" s="53"/>
      <c r="E84" s="26"/>
      <c r="F84" s="26"/>
      <c r="G84" s="53"/>
      <c r="H84" s="26"/>
      <c r="I84" s="26"/>
      <c r="J84" s="53"/>
      <c r="K84" s="26"/>
      <c r="L84" s="26"/>
      <c r="M84" s="53"/>
      <c r="N84" s="26"/>
      <c r="O84" s="26"/>
      <c r="P84" s="53"/>
      <c r="Q84" s="26"/>
      <c r="R84" s="26"/>
      <c r="S84" s="53"/>
    </row>
    <row r="85" spans="1:19" ht="30.75" customHeight="1">
      <c r="A85" s="74" t="s">
        <v>6</v>
      </c>
      <c r="B85" s="44">
        <f>SUM(B83:B83)</f>
        <v>6</v>
      </c>
      <c r="C85" s="44">
        <f>SUM(C83:C83)</f>
        <v>57</v>
      </c>
      <c r="D85" s="44">
        <f>SUM(B85:C85)</f>
        <v>63</v>
      </c>
      <c r="E85" s="44">
        <f>SUM(E83:E83)</f>
        <v>6</v>
      </c>
      <c r="F85" s="44">
        <f>SUM(F83:F83)</f>
        <v>39</v>
      </c>
      <c r="G85" s="44">
        <f>SUM(E85:F85)</f>
        <v>45</v>
      </c>
      <c r="H85" s="44">
        <f>SUM(H83:H83)</f>
        <v>2</v>
      </c>
      <c r="I85" s="44">
        <f>SUM(I83:I83)</f>
        <v>54</v>
      </c>
      <c r="J85" s="44">
        <f>SUM(H85:I85)</f>
        <v>56</v>
      </c>
      <c r="K85" s="44">
        <f>SUM(K83:K83)</f>
        <v>4</v>
      </c>
      <c r="L85" s="44">
        <f>SUM(L83:L83)</f>
        <v>45</v>
      </c>
      <c r="M85" s="44">
        <f>SUM(K85:L85)</f>
        <v>49</v>
      </c>
      <c r="N85" s="44">
        <f>SUM(N83:N83)</f>
        <v>0</v>
      </c>
      <c r="O85" s="44">
        <f>SUM(O83:O83)</f>
        <v>1</v>
      </c>
      <c r="P85" s="44">
        <f>SUM(N85:O85)</f>
        <v>1</v>
      </c>
      <c r="Q85" s="44">
        <f>SUM(B85,E85,H85,K85,N85)</f>
        <v>18</v>
      </c>
      <c r="R85" s="44">
        <f>SUM(C85,F85,I85,L85,O85)</f>
        <v>196</v>
      </c>
      <c r="S85" s="44">
        <f>SUM(Q85:R85)</f>
        <v>214</v>
      </c>
    </row>
    <row r="86" ht="23.25" customHeight="1">
      <c r="A86" s="119"/>
    </row>
    <row r="87" spans="1:19" s="76" customFormat="1" ht="27" customHeight="1">
      <c r="A87" s="725" t="s">
        <v>79</v>
      </c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  <c r="Q87" s="725"/>
      <c r="R87" s="725"/>
      <c r="S87" s="725"/>
    </row>
    <row r="88" spans="1:19" s="76" customFormat="1" ht="27" customHeight="1">
      <c r="A88" s="725" t="s">
        <v>412</v>
      </c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/>
      <c r="Q88" s="725"/>
      <c r="R88" s="725"/>
      <c r="S88" s="725"/>
    </row>
    <row r="89" spans="1:19" s="76" customFormat="1" ht="27" customHeight="1">
      <c r="A89" s="725" t="s">
        <v>261</v>
      </c>
      <c r="B89" s="725"/>
      <c r="C89" s="725"/>
      <c r="D89" s="725"/>
      <c r="E89" s="725"/>
      <c r="F89" s="725"/>
      <c r="G89" s="725"/>
      <c r="H89" s="725"/>
      <c r="I89" s="725"/>
      <c r="J89" s="725"/>
      <c r="K89" s="725"/>
      <c r="L89" s="725"/>
      <c r="M89" s="725"/>
      <c r="N89" s="725"/>
      <c r="O89" s="725"/>
      <c r="P89" s="725"/>
      <c r="Q89" s="725"/>
      <c r="R89" s="725"/>
      <c r="S89" s="725"/>
    </row>
    <row r="91" spans="1:19" s="77" customFormat="1" ht="23.25" customHeight="1">
      <c r="A91" s="774" t="s">
        <v>1</v>
      </c>
      <c r="B91" s="751" t="s">
        <v>2</v>
      </c>
      <c r="C91" s="752"/>
      <c r="D91" s="754"/>
      <c r="E91" s="751" t="s">
        <v>3</v>
      </c>
      <c r="F91" s="752"/>
      <c r="G91" s="754"/>
      <c r="H91" s="751" t="s">
        <v>8</v>
      </c>
      <c r="I91" s="752"/>
      <c r="J91" s="754"/>
      <c r="K91" s="751" t="s">
        <v>9</v>
      </c>
      <c r="L91" s="752"/>
      <c r="M91" s="754"/>
      <c r="N91" s="751" t="s">
        <v>10</v>
      </c>
      <c r="O91" s="752"/>
      <c r="P91" s="754"/>
      <c r="Q91" s="751" t="s">
        <v>7</v>
      </c>
      <c r="R91" s="752"/>
      <c r="S91" s="754"/>
    </row>
    <row r="92" spans="1:19" s="77" customFormat="1" ht="23.25" customHeight="1">
      <c r="A92" s="775"/>
      <c r="B92" s="31" t="s">
        <v>4</v>
      </c>
      <c r="C92" s="31" t="s">
        <v>5</v>
      </c>
      <c r="D92" s="31" t="s">
        <v>6</v>
      </c>
      <c r="E92" s="31" t="s">
        <v>4</v>
      </c>
      <c r="F92" s="31" t="s">
        <v>5</v>
      </c>
      <c r="G92" s="31" t="s">
        <v>6</v>
      </c>
      <c r="H92" s="31" t="s">
        <v>4</v>
      </c>
      <c r="I92" s="31" t="s">
        <v>5</v>
      </c>
      <c r="J92" s="31" t="s">
        <v>6</v>
      </c>
      <c r="K92" s="31" t="s">
        <v>4</v>
      </c>
      <c r="L92" s="31" t="s">
        <v>5</v>
      </c>
      <c r="M92" s="31" t="s">
        <v>6</v>
      </c>
      <c r="N92" s="31" t="s">
        <v>4</v>
      </c>
      <c r="O92" s="31" t="s">
        <v>5</v>
      </c>
      <c r="P92" s="31" t="s">
        <v>6</v>
      </c>
      <c r="Q92" s="31" t="s">
        <v>4</v>
      </c>
      <c r="R92" s="31" t="s">
        <v>5</v>
      </c>
      <c r="S92" s="31" t="s">
        <v>6</v>
      </c>
    </row>
    <row r="93" spans="1:19" s="235" customFormat="1" ht="23.25" customHeight="1">
      <c r="A93" s="238" t="s">
        <v>359</v>
      </c>
      <c r="B93" s="237">
        <v>0</v>
      </c>
      <c r="C93" s="237">
        <v>19</v>
      </c>
      <c r="D93" s="236">
        <f>SUM(B93:C93)</f>
        <v>19</v>
      </c>
      <c r="E93" s="91">
        <v>1</v>
      </c>
      <c r="F93" s="91">
        <v>23</v>
      </c>
      <c r="G93" s="92">
        <f>SUM(E93:F93)</f>
        <v>24</v>
      </c>
      <c r="H93" s="91">
        <v>3</v>
      </c>
      <c r="I93" s="91">
        <v>26</v>
      </c>
      <c r="J93" s="92">
        <f>SUM(H93:I93)</f>
        <v>29</v>
      </c>
      <c r="K93" s="91">
        <v>0</v>
      </c>
      <c r="L93" s="91">
        <v>1</v>
      </c>
      <c r="M93" s="92">
        <f>SUM(K93:L93)</f>
        <v>1</v>
      </c>
      <c r="N93" s="91">
        <v>0</v>
      </c>
      <c r="O93" s="91" t="s">
        <v>31</v>
      </c>
      <c r="P93" s="92">
        <f>SUM(N93:O93)</f>
        <v>0</v>
      </c>
      <c r="Q93" s="237">
        <f aca="true" t="shared" si="17" ref="Q93:R95">SUM(B93,E93,H93,K93,N93)</f>
        <v>4</v>
      </c>
      <c r="R93" s="237">
        <f t="shared" si="17"/>
        <v>69</v>
      </c>
      <c r="S93" s="236">
        <f>SUM(Q93:R93)</f>
        <v>73</v>
      </c>
    </row>
    <row r="94" spans="1:19" ht="23.25" customHeight="1">
      <c r="A94" s="238" t="s">
        <v>339</v>
      </c>
      <c r="B94" s="237">
        <v>4</v>
      </c>
      <c r="C94" s="237">
        <v>10</v>
      </c>
      <c r="D94" s="236">
        <f>SUM(B94:C94)</f>
        <v>14</v>
      </c>
      <c r="E94" s="91">
        <v>2</v>
      </c>
      <c r="F94" s="91">
        <v>9</v>
      </c>
      <c r="G94" s="92">
        <f>SUM(E94:F94)</f>
        <v>11</v>
      </c>
      <c r="H94" s="91">
        <v>8</v>
      </c>
      <c r="I94" s="91">
        <v>23</v>
      </c>
      <c r="J94" s="92">
        <f>SUM(H94:I94)</f>
        <v>31</v>
      </c>
      <c r="K94" s="91">
        <v>3</v>
      </c>
      <c r="L94" s="91">
        <v>24</v>
      </c>
      <c r="M94" s="92">
        <f>SUM(K94:L94)</f>
        <v>27</v>
      </c>
      <c r="N94" s="91">
        <v>0</v>
      </c>
      <c r="O94" s="91" t="s">
        <v>31</v>
      </c>
      <c r="P94" s="92">
        <f>SUM(N94:O94)</f>
        <v>0</v>
      </c>
      <c r="Q94" s="237">
        <v>0</v>
      </c>
      <c r="R94" s="237">
        <f>SUM(C94,F94,I94,L94,O94)</f>
        <v>66</v>
      </c>
      <c r="S94" s="236">
        <f>SUM(Q94:R94)</f>
        <v>66</v>
      </c>
    </row>
    <row r="95" spans="1:19" ht="30.75" customHeight="1">
      <c r="A95" s="74" t="s">
        <v>6</v>
      </c>
      <c r="B95" s="44">
        <f>SUM(B93:B94)</f>
        <v>4</v>
      </c>
      <c r="C95" s="44">
        <f>SUM(C93:C94)</f>
        <v>29</v>
      </c>
      <c r="D95" s="44">
        <f>SUM(B95:C95)</f>
        <v>33</v>
      </c>
      <c r="E95" s="44">
        <f>SUM(E93:E94)</f>
        <v>3</v>
      </c>
      <c r="F95" s="44">
        <f>SUM(F93:F94)</f>
        <v>32</v>
      </c>
      <c r="G95" s="44">
        <f>SUM(E95:F95)</f>
        <v>35</v>
      </c>
      <c r="H95" s="44">
        <f>SUM(H93:H94)</f>
        <v>11</v>
      </c>
      <c r="I95" s="44">
        <f>SUM(I93:I94)</f>
        <v>49</v>
      </c>
      <c r="J95" s="44">
        <f>SUM(H95:I95)</f>
        <v>60</v>
      </c>
      <c r="K95" s="44">
        <f>SUM(K93:K94)</f>
        <v>3</v>
      </c>
      <c r="L95" s="44">
        <f>SUM(L93:L94)</f>
        <v>25</v>
      </c>
      <c r="M95" s="44">
        <f>SUM(K95:L95)</f>
        <v>28</v>
      </c>
      <c r="N95" s="44">
        <f>SUM(N93:N94)</f>
        <v>0</v>
      </c>
      <c r="O95" s="44">
        <f>SUM(O93:O94)</f>
        <v>0</v>
      </c>
      <c r="P95" s="44">
        <f>SUM(N95:O95)</f>
        <v>0</v>
      </c>
      <c r="Q95" s="44">
        <f t="shared" si="17"/>
        <v>21</v>
      </c>
      <c r="R95" s="44">
        <f t="shared" si="17"/>
        <v>135</v>
      </c>
      <c r="S95" s="44">
        <f>SUM(Q95:R95)</f>
        <v>156</v>
      </c>
    </row>
  </sheetData>
  <sheetProtection/>
  <mergeCells count="80">
    <mergeCell ref="A87:S87"/>
    <mergeCell ref="A88:S88"/>
    <mergeCell ref="A89:S89"/>
    <mergeCell ref="A91:A92"/>
    <mergeCell ref="B91:D91"/>
    <mergeCell ref="E91:G91"/>
    <mergeCell ref="H91:J91"/>
    <mergeCell ref="K91:M91"/>
    <mergeCell ref="N91:P91"/>
    <mergeCell ref="Q91:S91"/>
    <mergeCell ref="A77:S77"/>
    <mergeCell ref="A78:S78"/>
    <mergeCell ref="A81:A82"/>
    <mergeCell ref="B81:D81"/>
    <mergeCell ref="E81:G81"/>
    <mergeCell ref="H81:J81"/>
    <mergeCell ref="K81:M81"/>
    <mergeCell ref="N81:P81"/>
    <mergeCell ref="Q81:S81"/>
    <mergeCell ref="A79:S79"/>
    <mergeCell ref="A66:S66"/>
    <mergeCell ref="A67:S67"/>
    <mergeCell ref="A68:S68"/>
    <mergeCell ref="A70:A71"/>
    <mergeCell ref="B70:D70"/>
    <mergeCell ref="E70:G70"/>
    <mergeCell ref="H70:J70"/>
    <mergeCell ref="K70:M70"/>
    <mergeCell ref="N70:P70"/>
    <mergeCell ref="Q70:S70"/>
    <mergeCell ref="A56:S56"/>
    <mergeCell ref="A57:S57"/>
    <mergeCell ref="A60:A61"/>
    <mergeCell ref="B60:D60"/>
    <mergeCell ref="E60:G60"/>
    <mergeCell ref="H60:J60"/>
    <mergeCell ref="K60:M60"/>
    <mergeCell ref="N60:P60"/>
    <mergeCell ref="Q60:S60"/>
    <mergeCell ref="A58:S58"/>
    <mergeCell ref="A42:S42"/>
    <mergeCell ref="A43:S43"/>
    <mergeCell ref="A44:S44"/>
    <mergeCell ref="A46:A47"/>
    <mergeCell ref="B46:D46"/>
    <mergeCell ref="E46:G46"/>
    <mergeCell ref="H46:J46"/>
    <mergeCell ref="K46:M46"/>
    <mergeCell ref="N46:P46"/>
    <mergeCell ref="Q46:S46"/>
    <mergeCell ref="A30:S30"/>
    <mergeCell ref="A31:S31"/>
    <mergeCell ref="A32:S32"/>
    <mergeCell ref="A34:A35"/>
    <mergeCell ref="B34:D34"/>
    <mergeCell ref="E34:G34"/>
    <mergeCell ref="H34:J34"/>
    <mergeCell ref="K34:M34"/>
    <mergeCell ref="N34:P34"/>
    <mergeCell ref="Q34:S34"/>
    <mergeCell ref="A20:S20"/>
    <mergeCell ref="A21:S21"/>
    <mergeCell ref="A24:A25"/>
    <mergeCell ref="B24:D24"/>
    <mergeCell ref="E24:G24"/>
    <mergeCell ref="H24:J24"/>
    <mergeCell ref="K24:M24"/>
    <mergeCell ref="N24:P24"/>
    <mergeCell ref="Q24:S24"/>
    <mergeCell ref="A22:S22"/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</mergeCells>
  <printOptions horizontalCentered="1"/>
  <pageMargins left="0.5905511811023623" right="0.5905511811023623" top="0.7874015748031497" bottom="0.3937007874015748" header="0.31496062992125984" footer="0"/>
  <pageSetup firstPageNumber="32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 กรกฎาคม  2565</oddFooter>
  </headerFooter>
  <rowBreaks count="7" manualBreakCount="7">
    <brk id="19" max="255" man="1"/>
    <brk id="29" max="255" man="1"/>
    <brk id="41" max="255" man="1"/>
    <brk id="55" max="255" man="1"/>
    <brk id="65" max="255" man="1"/>
    <brk id="76" max="255" man="1"/>
    <brk id="8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6"/>
  <sheetViews>
    <sheetView showGridLines="0" zoomScalePageLayoutView="0" workbookViewId="0" topLeftCell="A1">
      <selection activeCell="I36" sqref="I36"/>
    </sheetView>
  </sheetViews>
  <sheetFormatPr defaultColWidth="5.00390625" defaultRowHeight="24"/>
  <cols>
    <col min="1" max="1" width="34.00390625" style="233" customWidth="1"/>
    <col min="2" max="7" width="5.00390625" style="232" customWidth="1"/>
    <col min="8" max="10" width="5.00390625" style="2" customWidth="1"/>
    <col min="11" max="13" width="5.00390625" style="232" customWidth="1"/>
    <col min="14" max="16384" width="5.00390625" style="231" customWidth="1"/>
  </cols>
  <sheetData>
    <row r="1" spans="1:13" s="86" customFormat="1" ht="26.25" customHeight="1">
      <c r="A1" s="776" t="s">
        <v>79</v>
      </c>
      <c r="B1" s="776"/>
      <c r="C1" s="776"/>
      <c r="D1" s="776"/>
      <c r="E1" s="776"/>
      <c r="F1" s="776"/>
      <c r="G1" s="776"/>
      <c r="H1" s="776"/>
      <c r="I1" s="776"/>
      <c r="J1" s="776"/>
      <c r="K1" s="776"/>
      <c r="L1" s="776"/>
      <c r="M1" s="776"/>
    </row>
    <row r="2" spans="1:13" s="86" customFormat="1" ht="26.25" customHeight="1">
      <c r="A2" s="776" t="s">
        <v>418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</row>
    <row r="3" spans="1:13" s="81" customFormat="1" ht="25.5" customHeight="1">
      <c r="A3" s="8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94" customFormat="1" ht="25.5" customHeight="1">
      <c r="A4" s="777" t="s">
        <v>1</v>
      </c>
      <c r="B4" s="751" t="s">
        <v>2</v>
      </c>
      <c r="C4" s="752"/>
      <c r="D4" s="754"/>
      <c r="E4" s="751" t="s">
        <v>3</v>
      </c>
      <c r="F4" s="752"/>
      <c r="G4" s="754"/>
      <c r="H4" s="751" t="s">
        <v>476</v>
      </c>
      <c r="I4" s="752"/>
      <c r="J4" s="754"/>
      <c r="K4" s="751" t="s">
        <v>7</v>
      </c>
      <c r="L4" s="752"/>
      <c r="M4" s="754"/>
    </row>
    <row r="5" spans="1:13" s="94" customFormat="1" ht="21.75">
      <c r="A5" s="778"/>
      <c r="B5" s="46" t="s">
        <v>4</v>
      </c>
      <c r="C5" s="46" t="s">
        <v>5</v>
      </c>
      <c r="D5" s="46" t="s">
        <v>6</v>
      </c>
      <c r="E5" s="46" t="s">
        <v>4</v>
      </c>
      <c r="F5" s="46" t="s">
        <v>5</v>
      </c>
      <c r="G5" s="46" t="s">
        <v>6</v>
      </c>
      <c r="H5" s="46" t="s">
        <v>4</v>
      </c>
      <c r="I5" s="46" t="s">
        <v>5</v>
      </c>
      <c r="J5" s="46" t="s">
        <v>6</v>
      </c>
      <c r="K5" s="46" t="s">
        <v>4</v>
      </c>
      <c r="L5" s="46" t="s">
        <v>5</v>
      </c>
      <c r="M5" s="46" t="s">
        <v>6</v>
      </c>
    </row>
    <row r="6" spans="1:13" s="94" customFormat="1" ht="21.75">
      <c r="A6" s="82" t="s">
        <v>262</v>
      </c>
      <c r="B6" s="95">
        <v>0</v>
      </c>
      <c r="C6" s="95">
        <v>0</v>
      </c>
      <c r="D6" s="96">
        <f>SUM(B6:C6)</f>
        <v>0</v>
      </c>
      <c r="E6" s="95">
        <v>0</v>
      </c>
      <c r="F6" s="95">
        <v>0</v>
      </c>
      <c r="G6" s="96">
        <f>SUM(E6:F6)</f>
        <v>0</v>
      </c>
      <c r="H6" s="95">
        <v>0</v>
      </c>
      <c r="I6" s="95">
        <v>1</v>
      </c>
      <c r="J6" s="96">
        <f>SUM(H6:I6)</f>
        <v>1</v>
      </c>
      <c r="K6" s="95">
        <f>SUM(B6,E6,H6)</f>
        <v>0</v>
      </c>
      <c r="L6" s="95">
        <f>SUM(C6,F6,I6)</f>
        <v>1</v>
      </c>
      <c r="M6" s="96">
        <f>SUM(K6:L6)</f>
        <v>1</v>
      </c>
    </row>
    <row r="7" spans="1:13" s="94" customFormat="1" ht="21.75">
      <c r="A7" s="82" t="s">
        <v>263</v>
      </c>
      <c r="B7" s="95">
        <v>0</v>
      </c>
      <c r="C7" s="95">
        <v>0</v>
      </c>
      <c r="D7" s="96">
        <f aca="true" t="shared" si="0" ref="D7:D13">SUM(B7:C7)</f>
        <v>0</v>
      </c>
      <c r="E7" s="95">
        <v>0</v>
      </c>
      <c r="F7" s="95">
        <v>0</v>
      </c>
      <c r="G7" s="96">
        <f aca="true" t="shared" si="1" ref="G7:G13">SUM(E7:F7)</f>
        <v>0</v>
      </c>
      <c r="H7" s="95">
        <v>0</v>
      </c>
      <c r="I7" s="95">
        <v>1</v>
      </c>
      <c r="J7" s="96">
        <f aca="true" t="shared" si="2" ref="J7:J13">SUM(H7:I7)</f>
        <v>1</v>
      </c>
      <c r="K7" s="95">
        <f aca="true" t="shared" si="3" ref="K7:K13">SUM(B7,E7,H7)</f>
        <v>0</v>
      </c>
      <c r="L7" s="95">
        <f aca="true" t="shared" si="4" ref="L7:L13">SUM(C7,F7,I7)</f>
        <v>1</v>
      </c>
      <c r="M7" s="96">
        <f aca="true" t="shared" si="5" ref="M7:M13">SUM(K7:L7)</f>
        <v>1</v>
      </c>
    </row>
    <row r="8" spans="1:13" s="94" customFormat="1" ht="21.75">
      <c r="A8" s="82" t="s">
        <v>269</v>
      </c>
      <c r="B8" s="95">
        <v>0</v>
      </c>
      <c r="C8" s="95">
        <v>5</v>
      </c>
      <c r="D8" s="96">
        <f t="shared" si="0"/>
        <v>5</v>
      </c>
      <c r="E8" s="95">
        <v>2</v>
      </c>
      <c r="F8" s="95">
        <v>2</v>
      </c>
      <c r="G8" s="96">
        <f t="shared" si="1"/>
        <v>4</v>
      </c>
      <c r="H8" s="95">
        <v>1</v>
      </c>
      <c r="I8" s="95">
        <v>2</v>
      </c>
      <c r="J8" s="96">
        <f t="shared" si="2"/>
        <v>3</v>
      </c>
      <c r="K8" s="95">
        <f t="shared" si="3"/>
        <v>3</v>
      </c>
      <c r="L8" s="95">
        <f t="shared" si="4"/>
        <v>9</v>
      </c>
      <c r="M8" s="96">
        <f t="shared" si="5"/>
        <v>12</v>
      </c>
    </row>
    <row r="9" spans="1:13" s="94" customFormat="1" ht="21.75">
      <c r="A9" s="82" t="s">
        <v>264</v>
      </c>
      <c r="B9" s="95">
        <v>0</v>
      </c>
      <c r="C9" s="95">
        <v>0</v>
      </c>
      <c r="D9" s="96">
        <f t="shared" si="0"/>
        <v>0</v>
      </c>
      <c r="E9" s="95">
        <v>1</v>
      </c>
      <c r="F9" s="95">
        <v>2</v>
      </c>
      <c r="G9" s="96">
        <f t="shared" si="1"/>
        <v>3</v>
      </c>
      <c r="H9" s="95">
        <v>1</v>
      </c>
      <c r="I9" s="95">
        <v>4</v>
      </c>
      <c r="J9" s="96">
        <f t="shared" si="2"/>
        <v>5</v>
      </c>
      <c r="K9" s="95">
        <f t="shared" si="3"/>
        <v>2</v>
      </c>
      <c r="L9" s="95">
        <f t="shared" si="4"/>
        <v>6</v>
      </c>
      <c r="M9" s="96">
        <f t="shared" si="5"/>
        <v>8</v>
      </c>
    </row>
    <row r="10" spans="1:13" s="81" customFormat="1" ht="23.25" customHeight="1">
      <c r="A10" s="82" t="s">
        <v>265</v>
      </c>
      <c r="B10" s="95">
        <v>1</v>
      </c>
      <c r="C10" s="95">
        <v>8</v>
      </c>
      <c r="D10" s="96">
        <f t="shared" si="0"/>
        <v>9</v>
      </c>
      <c r="E10" s="95">
        <v>0</v>
      </c>
      <c r="F10" s="95">
        <v>1</v>
      </c>
      <c r="G10" s="96">
        <f t="shared" si="1"/>
        <v>1</v>
      </c>
      <c r="H10" s="95">
        <v>0</v>
      </c>
      <c r="I10" s="95">
        <v>2</v>
      </c>
      <c r="J10" s="96">
        <f t="shared" si="2"/>
        <v>2</v>
      </c>
      <c r="K10" s="95">
        <f t="shared" si="3"/>
        <v>1</v>
      </c>
      <c r="L10" s="95">
        <f t="shared" si="4"/>
        <v>11</v>
      </c>
      <c r="M10" s="96">
        <f t="shared" si="5"/>
        <v>12</v>
      </c>
    </row>
    <row r="11" spans="1:13" s="81" customFormat="1" ht="23.25" customHeight="1">
      <c r="A11" s="82" t="s">
        <v>266</v>
      </c>
      <c r="B11" s="95">
        <v>0</v>
      </c>
      <c r="C11" s="95">
        <v>0</v>
      </c>
      <c r="D11" s="96">
        <f t="shared" si="0"/>
        <v>0</v>
      </c>
      <c r="E11" s="95">
        <v>0</v>
      </c>
      <c r="F11" s="95">
        <v>0</v>
      </c>
      <c r="G11" s="96">
        <f t="shared" si="1"/>
        <v>0</v>
      </c>
      <c r="H11" s="95">
        <v>1</v>
      </c>
      <c r="I11" s="95">
        <v>1</v>
      </c>
      <c r="J11" s="96">
        <f t="shared" si="2"/>
        <v>2</v>
      </c>
      <c r="K11" s="95">
        <f t="shared" si="3"/>
        <v>1</v>
      </c>
      <c r="L11" s="95">
        <f t="shared" si="4"/>
        <v>1</v>
      </c>
      <c r="M11" s="96">
        <f t="shared" si="5"/>
        <v>2</v>
      </c>
    </row>
    <row r="12" spans="1:13" s="81" customFormat="1" ht="23.25" customHeight="1">
      <c r="A12" s="82" t="s">
        <v>267</v>
      </c>
      <c r="B12" s="95">
        <v>0</v>
      </c>
      <c r="C12" s="95">
        <v>0</v>
      </c>
      <c r="D12" s="96">
        <f t="shared" si="0"/>
        <v>0</v>
      </c>
      <c r="E12" s="95">
        <v>1</v>
      </c>
      <c r="F12" s="95">
        <v>1</v>
      </c>
      <c r="G12" s="96">
        <f t="shared" si="1"/>
        <v>2</v>
      </c>
      <c r="H12" s="95">
        <v>3</v>
      </c>
      <c r="I12" s="95">
        <v>1</v>
      </c>
      <c r="J12" s="96">
        <f t="shared" si="2"/>
        <v>4</v>
      </c>
      <c r="K12" s="95">
        <f t="shared" si="3"/>
        <v>4</v>
      </c>
      <c r="L12" s="95">
        <f t="shared" si="4"/>
        <v>2</v>
      </c>
      <c r="M12" s="96">
        <f t="shared" si="5"/>
        <v>6</v>
      </c>
    </row>
    <row r="13" spans="1:13" s="81" customFormat="1" ht="23.25" customHeight="1">
      <c r="A13" s="82" t="s">
        <v>477</v>
      </c>
      <c r="B13" s="95">
        <v>0</v>
      </c>
      <c r="C13" s="95">
        <v>1</v>
      </c>
      <c r="D13" s="96">
        <f t="shared" si="0"/>
        <v>1</v>
      </c>
      <c r="E13" s="95">
        <v>0</v>
      </c>
      <c r="F13" s="95">
        <v>0</v>
      </c>
      <c r="G13" s="96">
        <f t="shared" si="1"/>
        <v>0</v>
      </c>
      <c r="H13" s="95">
        <v>0</v>
      </c>
      <c r="I13" s="95">
        <v>0</v>
      </c>
      <c r="J13" s="96">
        <f t="shared" si="2"/>
        <v>0</v>
      </c>
      <c r="K13" s="95">
        <f t="shared" si="3"/>
        <v>0</v>
      </c>
      <c r="L13" s="95">
        <f t="shared" si="4"/>
        <v>1</v>
      </c>
      <c r="M13" s="96">
        <f t="shared" si="5"/>
        <v>1</v>
      </c>
    </row>
    <row r="14" spans="1:13" s="4" customFormat="1" ht="23.25" customHeight="1">
      <c r="A14" s="74" t="s">
        <v>84</v>
      </c>
      <c r="B14" s="44">
        <f aca="true" t="shared" si="6" ref="B14:M14">SUM(B6:B13)</f>
        <v>1</v>
      </c>
      <c r="C14" s="44">
        <f t="shared" si="6"/>
        <v>14</v>
      </c>
      <c r="D14" s="44">
        <f t="shared" si="6"/>
        <v>15</v>
      </c>
      <c r="E14" s="44">
        <f t="shared" si="6"/>
        <v>4</v>
      </c>
      <c r="F14" s="44">
        <f t="shared" si="6"/>
        <v>6</v>
      </c>
      <c r="G14" s="44">
        <f t="shared" si="6"/>
        <v>10</v>
      </c>
      <c r="H14" s="44">
        <f t="shared" si="6"/>
        <v>6</v>
      </c>
      <c r="I14" s="44">
        <f t="shared" si="6"/>
        <v>12</v>
      </c>
      <c r="J14" s="44">
        <f t="shared" si="6"/>
        <v>18</v>
      </c>
      <c r="K14" s="44">
        <f t="shared" si="6"/>
        <v>11</v>
      </c>
      <c r="L14" s="44">
        <f t="shared" si="6"/>
        <v>32</v>
      </c>
      <c r="M14" s="44">
        <f t="shared" si="6"/>
        <v>43</v>
      </c>
    </row>
    <row r="15" spans="1:13" s="81" customFormat="1" ht="23.25" customHeight="1">
      <c r="A15" s="9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ht="23.25" customHeight="1"/>
    <row r="17" spans="1:13" s="76" customFormat="1" ht="26.25" customHeight="1">
      <c r="A17" s="725" t="s">
        <v>79</v>
      </c>
      <c r="B17" s="725"/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</row>
    <row r="18" spans="1:13" s="76" customFormat="1" ht="26.25" customHeight="1">
      <c r="A18" s="725" t="s">
        <v>419</v>
      </c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</row>
    <row r="19" spans="1:13" s="4" customFormat="1" ht="20.25" customHeight="1">
      <c r="A19" s="4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s="77" customFormat="1" ht="25.5" customHeight="1">
      <c r="A20" s="774" t="s">
        <v>268</v>
      </c>
      <c r="B20" s="751" t="s">
        <v>2</v>
      </c>
      <c r="C20" s="752"/>
      <c r="D20" s="754"/>
      <c r="E20" s="751" t="s">
        <v>3</v>
      </c>
      <c r="F20" s="752"/>
      <c r="G20" s="754"/>
      <c r="H20" s="751" t="s">
        <v>476</v>
      </c>
      <c r="I20" s="752"/>
      <c r="J20" s="754"/>
      <c r="K20" s="751" t="s">
        <v>7</v>
      </c>
      <c r="L20" s="752"/>
      <c r="M20" s="754"/>
    </row>
    <row r="21" spans="1:13" s="77" customFormat="1" ht="21.75">
      <c r="A21" s="775"/>
      <c r="B21" s="31" t="s">
        <v>4</v>
      </c>
      <c r="C21" s="31" t="s">
        <v>5</v>
      </c>
      <c r="D21" s="31" t="s">
        <v>6</v>
      </c>
      <c r="E21" s="31" t="s">
        <v>4</v>
      </c>
      <c r="F21" s="31" t="s">
        <v>5</v>
      </c>
      <c r="G21" s="31" t="s">
        <v>6</v>
      </c>
      <c r="H21" s="31" t="s">
        <v>4</v>
      </c>
      <c r="I21" s="31" t="s">
        <v>5</v>
      </c>
      <c r="J21" s="31" t="s">
        <v>6</v>
      </c>
      <c r="K21" s="31" t="s">
        <v>4</v>
      </c>
      <c r="L21" s="31" t="s">
        <v>5</v>
      </c>
      <c r="M21" s="31" t="s">
        <v>6</v>
      </c>
    </row>
    <row r="22" spans="1:13" s="4" customFormat="1" ht="23.25" customHeight="1">
      <c r="A22" s="73" t="s">
        <v>262</v>
      </c>
      <c r="B22" s="91">
        <v>0</v>
      </c>
      <c r="C22" s="91">
        <v>0</v>
      </c>
      <c r="D22" s="92">
        <f>SUM(B22:C22)</f>
        <v>0</v>
      </c>
      <c r="E22" s="91">
        <v>0</v>
      </c>
      <c r="F22" s="91">
        <v>0</v>
      </c>
      <c r="G22" s="92">
        <f>SUM(E22:F22)</f>
        <v>0</v>
      </c>
      <c r="H22" s="91">
        <v>0</v>
      </c>
      <c r="I22" s="91">
        <v>2</v>
      </c>
      <c r="J22" s="92">
        <f>SUM(H22:I22)</f>
        <v>2</v>
      </c>
      <c r="K22" s="91">
        <f aca="true" t="shared" si="7" ref="K22:M25">SUM(B22,E22,H22)</f>
        <v>0</v>
      </c>
      <c r="L22" s="91">
        <f t="shared" si="7"/>
        <v>2</v>
      </c>
      <c r="M22" s="92">
        <f t="shared" si="7"/>
        <v>2</v>
      </c>
    </row>
    <row r="23" spans="1:13" s="4" customFormat="1" ht="24" customHeight="1">
      <c r="A23" s="73" t="s">
        <v>263</v>
      </c>
      <c r="B23" s="26">
        <v>0</v>
      </c>
      <c r="C23" s="26">
        <v>0</v>
      </c>
      <c r="D23" s="53">
        <f>SUM(B23:C23)</f>
        <v>0</v>
      </c>
      <c r="E23" s="26">
        <v>0</v>
      </c>
      <c r="F23" s="26">
        <v>0</v>
      </c>
      <c r="G23" s="53">
        <f>SUM(E23:F23)</f>
        <v>0</v>
      </c>
      <c r="H23" s="26">
        <v>1</v>
      </c>
      <c r="I23" s="26">
        <v>0</v>
      </c>
      <c r="J23" s="92">
        <f>SUM(H23:I23)</f>
        <v>1</v>
      </c>
      <c r="K23" s="26">
        <f t="shared" si="7"/>
        <v>1</v>
      </c>
      <c r="L23" s="26">
        <f t="shared" si="7"/>
        <v>0</v>
      </c>
      <c r="M23" s="53">
        <f t="shared" si="7"/>
        <v>1</v>
      </c>
    </row>
    <row r="24" spans="1:13" s="4" customFormat="1" ht="24" customHeight="1">
      <c r="A24" s="64" t="s">
        <v>266</v>
      </c>
      <c r="B24" s="91">
        <v>0</v>
      </c>
      <c r="C24" s="91">
        <v>0</v>
      </c>
      <c r="D24" s="92">
        <f>SUM(B24:C24)</f>
        <v>0</v>
      </c>
      <c r="E24" s="91">
        <v>0</v>
      </c>
      <c r="F24" s="91">
        <v>0</v>
      </c>
      <c r="G24" s="53">
        <f>SUM(E24:F24)</f>
        <v>0</v>
      </c>
      <c r="H24" s="91">
        <v>0</v>
      </c>
      <c r="I24" s="91">
        <v>1</v>
      </c>
      <c r="J24" s="92">
        <f>SUM(H24:I24)</f>
        <v>1</v>
      </c>
      <c r="K24" s="91">
        <f t="shared" si="7"/>
        <v>0</v>
      </c>
      <c r="L24" s="91">
        <f t="shared" si="7"/>
        <v>1</v>
      </c>
      <c r="M24" s="92">
        <f t="shared" si="7"/>
        <v>1</v>
      </c>
    </row>
    <row r="25" spans="1:13" s="4" customFormat="1" ht="24" customHeight="1">
      <c r="A25" s="64" t="s">
        <v>360</v>
      </c>
      <c r="B25" s="91">
        <v>1</v>
      </c>
      <c r="C25" s="91">
        <v>8</v>
      </c>
      <c r="D25" s="92">
        <f>SUM(B25:C25)</f>
        <v>9</v>
      </c>
      <c r="E25" s="91">
        <v>0</v>
      </c>
      <c r="F25" s="91">
        <v>8</v>
      </c>
      <c r="G25" s="53">
        <f>SUM(E25:F25)</f>
        <v>8</v>
      </c>
      <c r="H25" s="91">
        <v>0</v>
      </c>
      <c r="I25" s="91">
        <v>1</v>
      </c>
      <c r="J25" s="92">
        <f>SUM(H25:I25)</f>
        <v>1</v>
      </c>
      <c r="K25" s="91">
        <f t="shared" si="7"/>
        <v>1</v>
      </c>
      <c r="L25" s="91">
        <f t="shared" si="7"/>
        <v>17</v>
      </c>
      <c r="M25" s="92">
        <f t="shared" si="7"/>
        <v>18</v>
      </c>
    </row>
    <row r="26" spans="1:13" s="81" customFormat="1" ht="28.5" customHeight="1">
      <c r="A26" s="74" t="s">
        <v>85</v>
      </c>
      <c r="B26" s="44">
        <f>SUM(B22:B25)</f>
        <v>1</v>
      </c>
      <c r="C26" s="44">
        <f>SUM(C22:C25)</f>
        <v>8</v>
      </c>
      <c r="D26" s="44">
        <f>SUM(B26:C26)</f>
        <v>9</v>
      </c>
      <c r="E26" s="44">
        <f>SUM(E22:E25)</f>
        <v>0</v>
      </c>
      <c r="F26" s="44">
        <f>SUM(F22:F25)</f>
        <v>8</v>
      </c>
      <c r="G26" s="44">
        <f>SUM(E26:F26)</f>
        <v>8</v>
      </c>
      <c r="H26" s="44">
        <f>SUM(H22:H25)</f>
        <v>1</v>
      </c>
      <c r="I26" s="44">
        <f>SUM(I22:I25)</f>
        <v>4</v>
      </c>
      <c r="J26" s="44">
        <f>SUM(H26:I26)</f>
        <v>5</v>
      </c>
      <c r="K26" s="44">
        <f>SUM(K22:K25)</f>
        <v>2</v>
      </c>
      <c r="L26" s="44">
        <f>SUM(L22:L25)</f>
        <v>20</v>
      </c>
      <c r="M26" s="44">
        <f>SUM(K26:L26)</f>
        <v>22</v>
      </c>
    </row>
    <row r="27" spans="1:13" s="81" customFormat="1" ht="21.75">
      <c r="A27" s="83"/>
      <c r="B27" s="2"/>
      <c r="C27" s="2"/>
      <c r="D27" s="2"/>
      <c r="E27" s="98"/>
      <c r="F27" s="98"/>
      <c r="G27" s="98"/>
      <c r="H27" s="2"/>
      <c r="I27" s="2"/>
      <c r="J27" s="2"/>
      <c r="K27" s="2"/>
      <c r="L27" s="2"/>
      <c r="M27" s="2"/>
    </row>
    <row r="29" spans="1:13" s="76" customFormat="1" ht="26.25" customHeight="1">
      <c r="A29" s="725" t="s">
        <v>79</v>
      </c>
      <c r="B29" s="725"/>
      <c r="C29" s="725"/>
      <c r="D29" s="725"/>
      <c r="E29" s="725"/>
      <c r="F29" s="725"/>
      <c r="G29" s="725"/>
      <c r="H29" s="725"/>
      <c r="I29" s="725"/>
      <c r="J29" s="725"/>
      <c r="K29" s="725"/>
      <c r="L29" s="725"/>
      <c r="M29" s="725"/>
    </row>
    <row r="30" spans="1:13" s="76" customFormat="1" ht="26.25" customHeight="1">
      <c r="A30" s="725" t="s">
        <v>420</v>
      </c>
      <c r="B30" s="725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</row>
    <row r="31" spans="1:13" s="4" customFormat="1" ht="20.25" customHeight="1">
      <c r="A31" s="4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77" customFormat="1" ht="25.5" customHeight="1">
      <c r="A32" s="774" t="s">
        <v>1</v>
      </c>
      <c r="B32" s="751" t="s">
        <v>2</v>
      </c>
      <c r="C32" s="752"/>
      <c r="D32" s="754"/>
      <c r="E32" s="751" t="s">
        <v>3</v>
      </c>
      <c r="F32" s="752"/>
      <c r="G32" s="754"/>
      <c r="H32" s="751" t="s">
        <v>476</v>
      </c>
      <c r="I32" s="752"/>
      <c r="J32" s="754"/>
      <c r="K32" s="751" t="s">
        <v>7</v>
      </c>
      <c r="L32" s="752"/>
      <c r="M32" s="754"/>
    </row>
    <row r="33" spans="1:13" s="77" customFormat="1" ht="21.75">
      <c r="A33" s="775"/>
      <c r="B33" s="31" t="s">
        <v>4</v>
      </c>
      <c r="C33" s="31" t="s">
        <v>5</v>
      </c>
      <c r="D33" s="31" t="s">
        <v>6</v>
      </c>
      <c r="E33" s="31" t="s">
        <v>4</v>
      </c>
      <c r="F33" s="31" t="s">
        <v>5</v>
      </c>
      <c r="G33" s="31" t="s">
        <v>6</v>
      </c>
      <c r="H33" s="31" t="s">
        <v>4</v>
      </c>
      <c r="I33" s="31" t="s">
        <v>5</v>
      </c>
      <c r="J33" s="31" t="s">
        <v>6</v>
      </c>
      <c r="K33" s="31" t="s">
        <v>4</v>
      </c>
      <c r="L33" s="31" t="s">
        <v>5</v>
      </c>
      <c r="M33" s="31" t="s">
        <v>6</v>
      </c>
    </row>
    <row r="34" spans="1:13" s="4" customFormat="1" ht="24" customHeight="1">
      <c r="A34" s="73" t="s">
        <v>270</v>
      </c>
      <c r="B34" s="91">
        <v>0</v>
      </c>
      <c r="C34" s="91">
        <v>0</v>
      </c>
      <c r="D34" s="92">
        <f>SUM(B34:C34)</f>
        <v>0</v>
      </c>
      <c r="E34" s="91">
        <v>0</v>
      </c>
      <c r="F34" s="91">
        <v>0</v>
      </c>
      <c r="G34" s="92">
        <f>SUM(E34:F34)</f>
        <v>0</v>
      </c>
      <c r="H34" s="91">
        <v>3</v>
      </c>
      <c r="I34" s="91">
        <v>4</v>
      </c>
      <c r="J34" s="92">
        <f>SUM(H34:I34)</f>
        <v>7</v>
      </c>
      <c r="K34" s="91">
        <f aca="true" t="shared" si="8" ref="K34:M36">SUM(B34,E34,H34)</f>
        <v>3</v>
      </c>
      <c r="L34" s="91">
        <f t="shared" si="8"/>
        <v>4</v>
      </c>
      <c r="M34" s="92">
        <f t="shared" si="8"/>
        <v>7</v>
      </c>
    </row>
    <row r="35" spans="1:13" s="4" customFormat="1" ht="24" customHeight="1">
      <c r="A35" s="64" t="s">
        <v>271</v>
      </c>
      <c r="B35" s="91">
        <v>1</v>
      </c>
      <c r="C35" s="91">
        <v>0</v>
      </c>
      <c r="D35" s="92">
        <f>SUM(B35:C35)</f>
        <v>1</v>
      </c>
      <c r="E35" s="91">
        <v>0</v>
      </c>
      <c r="F35" s="91">
        <v>0</v>
      </c>
      <c r="G35" s="92">
        <f>SUM(E35:F35)</f>
        <v>0</v>
      </c>
      <c r="H35" s="91">
        <v>6</v>
      </c>
      <c r="I35" s="91">
        <v>1</v>
      </c>
      <c r="J35" s="92">
        <f>SUM(H35:I35)</f>
        <v>7</v>
      </c>
      <c r="K35" s="91">
        <f t="shared" si="8"/>
        <v>7</v>
      </c>
      <c r="L35" s="91">
        <f t="shared" si="8"/>
        <v>1</v>
      </c>
      <c r="M35" s="92">
        <f t="shared" si="8"/>
        <v>8</v>
      </c>
    </row>
    <row r="36" spans="1:13" s="4" customFormat="1" ht="26.25" customHeight="1">
      <c r="A36" s="74" t="s">
        <v>86</v>
      </c>
      <c r="B36" s="44">
        <f>SUM(B34:B35)</f>
        <v>1</v>
      </c>
      <c r="C36" s="44">
        <f>SUM(C34:C35)</f>
        <v>0</v>
      </c>
      <c r="D36" s="44">
        <f>SUM(B36:C36)</f>
        <v>1</v>
      </c>
      <c r="E36" s="44">
        <f>SUM(E34:E35)</f>
        <v>0</v>
      </c>
      <c r="F36" s="44">
        <f>SUM(F34:F35)</f>
        <v>0</v>
      </c>
      <c r="G36" s="44">
        <f>SUM(E36:F36)</f>
        <v>0</v>
      </c>
      <c r="H36" s="44">
        <f>SUM(H34:H35)</f>
        <v>9</v>
      </c>
      <c r="I36" s="44">
        <f>SUM(I34:I35)</f>
        <v>5</v>
      </c>
      <c r="J36" s="44">
        <f>SUM(H36:I36)</f>
        <v>14</v>
      </c>
      <c r="K36" s="44">
        <f t="shared" si="8"/>
        <v>10</v>
      </c>
      <c r="L36" s="44">
        <f t="shared" si="8"/>
        <v>5</v>
      </c>
      <c r="M36" s="44">
        <f t="shared" si="8"/>
        <v>15</v>
      </c>
    </row>
  </sheetData>
  <sheetProtection/>
  <mergeCells count="21">
    <mergeCell ref="A29:M29"/>
    <mergeCell ref="A30:M30"/>
    <mergeCell ref="A32:A33"/>
    <mergeCell ref="B32:D32"/>
    <mergeCell ref="E32:G32"/>
    <mergeCell ref="H32:J32"/>
    <mergeCell ref="K32:M32"/>
    <mergeCell ref="A17:M17"/>
    <mergeCell ref="A20:A21"/>
    <mergeCell ref="B20:D20"/>
    <mergeCell ref="E20:G20"/>
    <mergeCell ref="H20:J20"/>
    <mergeCell ref="K20:M20"/>
    <mergeCell ref="A18:M18"/>
    <mergeCell ref="A1:M1"/>
    <mergeCell ref="A2:M2"/>
    <mergeCell ref="A4:A5"/>
    <mergeCell ref="B4:D4"/>
    <mergeCell ref="E4:G4"/>
    <mergeCell ref="H4:J4"/>
    <mergeCell ref="K4:M4"/>
  </mergeCells>
  <printOptions horizontalCentered="1"/>
  <pageMargins left="0.5905511811023623" right="0.5905511811023623" top="0.984251968503937" bottom="0.3937007874015748" header="0.31496062992125984" footer="0"/>
  <pageSetup firstPageNumber="40" useFirstPageNumber="1" horizontalDpi="600" verticalDpi="600" orientation="landscape" paperSize="9" r:id="rId1"/>
  <headerFooter>
    <oddFooter>&amp;L&amp;12กลุ่มภารกิจทะเบียนนิสิตและบริการการศึกษา&amp;C&amp;"TH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 กรกฎาคม  2565</oddFooter>
  </headerFooter>
  <rowBreaks count="2" manualBreakCount="2">
    <brk id="16" max="255" man="1"/>
    <brk id="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N11" sqref="N11"/>
    </sheetView>
  </sheetViews>
  <sheetFormatPr defaultColWidth="10.00390625" defaultRowHeight="24"/>
  <cols>
    <col min="1" max="1" width="32.125" style="45" customWidth="1"/>
    <col min="2" max="19" width="5.00390625" style="5" customWidth="1"/>
    <col min="20" max="16384" width="10.00390625" style="4" customWidth="1"/>
  </cols>
  <sheetData>
    <row r="1" spans="1:16" s="76" customFormat="1" ht="25.5" customHeight="1">
      <c r="A1" s="765" t="s">
        <v>0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  <c r="L1" s="765"/>
      <c r="M1" s="765"/>
      <c r="N1" s="765"/>
      <c r="O1" s="765"/>
      <c r="P1" s="765"/>
    </row>
    <row r="2" spans="1:19" s="76" customFormat="1" ht="25.5" customHeight="1">
      <c r="A2" s="765" t="s">
        <v>114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60"/>
      <c r="R2" s="60"/>
      <c r="S2" s="60"/>
    </row>
    <row r="3" spans="1:16" s="76" customFormat="1" ht="25.5" customHeight="1">
      <c r="A3" s="765" t="s">
        <v>63</v>
      </c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</row>
    <row r="4" spans="14:19" ht="23.25" customHeight="1">
      <c r="N4" s="4"/>
      <c r="O4" s="4"/>
      <c r="P4" s="4"/>
      <c r="Q4" s="4"/>
      <c r="R4" s="4"/>
      <c r="S4" s="4"/>
    </row>
    <row r="5" spans="1:16" s="77" customFormat="1" ht="23.25" customHeight="1">
      <c r="A5" s="774" t="s">
        <v>1</v>
      </c>
      <c r="B5" s="751" t="s">
        <v>2</v>
      </c>
      <c r="C5" s="752"/>
      <c r="D5" s="754"/>
      <c r="E5" s="751" t="s">
        <v>3</v>
      </c>
      <c r="F5" s="752"/>
      <c r="G5" s="754"/>
      <c r="H5" s="751" t="s">
        <v>8</v>
      </c>
      <c r="I5" s="752"/>
      <c r="J5" s="754"/>
      <c r="K5" s="751" t="s">
        <v>18</v>
      </c>
      <c r="L5" s="752"/>
      <c r="M5" s="754"/>
      <c r="N5" s="751" t="s">
        <v>7</v>
      </c>
      <c r="O5" s="752"/>
      <c r="P5" s="754"/>
    </row>
    <row r="6" spans="1:16" s="77" customFormat="1" ht="23.25" customHeight="1">
      <c r="A6" s="775"/>
      <c r="B6" s="31" t="s">
        <v>4</v>
      </c>
      <c r="C6" s="31" t="s">
        <v>5</v>
      </c>
      <c r="D6" s="31" t="s">
        <v>6</v>
      </c>
      <c r="E6" s="31" t="s">
        <v>4</v>
      </c>
      <c r="F6" s="31" t="s">
        <v>5</v>
      </c>
      <c r="G6" s="31" t="s">
        <v>6</v>
      </c>
      <c r="H6" s="31" t="s">
        <v>4</v>
      </c>
      <c r="I6" s="31" t="s">
        <v>5</v>
      </c>
      <c r="J6" s="31" t="s">
        <v>6</v>
      </c>
      <c r="K6" s="31" t="s">
        <v>4</v>
      </c>
      <c r="L6" s="31" t="s">
        <v>5</v>
      </c>
      <c r="M6" s="31" t="s">
        <v>6</v>
      </c>
      <c r="N6" s="31" t="s">
        <v>4</v>
      </c>
      <c r="O6" s="31" t="s">
        <v>5</v>
      </c>
      <c r="P6" s="31" t="s">
        <v>6</v>
      </c>
    </row>
    <row r="7" spans="1:19" ht="23.25" customHeight="1">
      <c r="A7" s="73" t="s">
        <v>139</v>
      </c>
      <c r="B7" s="26">
        <v>0</v>
      </c>
      <c r="C7" s="26">
        <v>0</v>
      </c>
      <c r="D7" s="53">
        <f>SUM(B7:C7)</f>
        <v>0</v>
      </c>
      <c r="E7" s="26">
        <v>0</v>
      </c>
      <c r="F7" s="26">
        <v>0</v>
      </c>
      <c r="G7" s="53">
        <f>SUM(E7:F7)</f>
        <v>0</v>
      </c>
      <c r="H7" s="26">
        <v>0</v>
      </c>
      <c r="I7" s="26">
        <v>0</v>
      </c>
      <c r="J7" s="53">
        <f>SUM(H7:I7)</f>
        <v>0</v>
      </c>
      <c r="K7" s="26">
        <v>0</v>
      </c>
      <c r="L7" s="26">
        <v>0</v>
      </c>
      <c r="M7" s="53">
        <f>SUM(K7:L7)</f>
        <v>0</v>
      </c>
      <c r="N7" s="26">
        <f aca="true" t="shared" si="0" ref="N7:O9">SUM(B7,E7,H7,K7)</f>
        <v>0</v>
      </c>
      <c r="O7" s="26">
        <f t="shared" si="0"/>
        <v>0</v>
      </c>
      <c r="P7" s="53">
        <f>SUM(N7:O7)</f>
        <v>0</v>
      </c>
      <c r="Q7" s="4"/>
      <c r="R7" s="4"/>
      <c r="S7" s="4"/>
    </row>
    <row r="8" spans="1:19" ht="23.25" customHeight="1">
      <c r="A8" s="73"/>
      <c r="B8" s="26"/>
      <c r="C8" s="26"/>
      <c r="D8" s="53"/>
      <c r="E8" s="26"/>
      <c r="F8" s="26"/>
      <c r="G8" s="53"/>
      <c r="H8" s="26"/>
      <c r="I8" s="26"/>
      <c r="J8" s="53"/>
      <c r="K8" s="26"/>
      <c r="L8" s="26"/>
      <c r="M8" s="53"/>
      <c r="N8" s="26"/>
      <c r="O8" s="26"/>
      <c r="P8" s="53"/>
      <c r="Q8" s="4"/>
      <c r="R8" s="4"/>
      <c r="S8" s="4"/>
    </row>
    <row r="9" spans="1:19" ht="23.25" customHeight="1">
      <c r="A9" s="74" t="s">
        <v>6</v>
      </c>
      <c r="B9" s="44">
        <f>SUM(B7:B8)</f>
        <v>0</v>
      </c>
      <c r="C9" s="44">
        <f>SUM(C7:C8)</f>
        <v>0</v>
      </c>
      <c r="D9" s="44">
        <f>SUM(B9:C9)</f>
        <v>0</v>
      </c>
      <c r="E9" s="44">
        <f>SUM(E7:E8)</f>
        <v>0</v>
      </c>
      <c r="F9" s="44">
        <f>SUM(F7:F8)</f>
        <v>0</v>
      </c>
      <c r="G9" s="44">
        <f>SUM(E9:F9)</f>
        <v>0</v>
      </c>
      <c r="H9" s="44">
        <f>SUM(H7:H8)</f>
        <v>0</v>
      </c>
      <c r="I9" s="44">
        <f>SUM(I7:I8)</f>
        <v>0</v>
      </c>
      <c r="J9" s="44">
        <f>SUM(H9:I9)</f>
        <v>0</v>
      </c>
      <c r="K9" s="44">
        <f>SUM(K7:K8)</f>
        <v>0</v>
      </c>
      <c r="L9" s="44">
        <f>SUM(L7:L8)</f>
        <v>0</v>
      </c>
      <c r="M9" s="44">
        <f>SUM(K9:L9)</f>
        <v>0</v>
      </c>
      <c r="N9" s="44">
        <f t="shared" si="0"/>
        <v>0</v>
      </c>
      <c r="O9" s="44">
        <f t="shared" si="0"/>
        <v>0</v>
      </c>
      <c r="P9" s="44">
        <f>SUM(N9:O9)</f>
        <v>0</v>
      </c>
      <c r="Q9" s="4"/>
      <c r="R9" s="4"/>
      <c r="S9" s="4"/>
    </row>
    <row r="10" spans="1:19" ht="23.25" customHeight="1">
      <c r="A10" s="79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4"/>
      <c r="R10" s="4"/>
      <c r="S10" s="4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showGridLines="0" zoomScalePageLayoutView="0" workbookViewId="0" topLeftCell="A1">
      <selection activeCell="A16" sqref="A16:B16"/>
    </sheetView>
  </sheetViews>
  <sheetFormatPr defaultColWidth="10.00390625" defaultRowHeight="21.75" customHeight="1"/>
  <cols>
    <col min="1" max="1" width="3.75390625" style="76" customWidth="1"/>
    <col min="2" max="2" width="72.50390625" style="76" customWidth="1"/>
    <col min="3" max="3" width="5.125" style="58" customWidth="1"/>
    <col min="4" max="16384" width="10.00390625" style="76" customWidth="1"/>
  </cols>
  <sheetData>
    <row r="1" spans="1:3" ht="21.75" customHeight="1">
      <c r="A1" s="694" t="s">
        <v>91</v>
      </c>
      <c r="B1" s="694"/>
      <c r="C1" s="694"/>
    </row>
    <row r="2" spans="1:3" ht="21.75" customHeight="1">
      <c r="A2" s="695"/>
      <c r="B2" s="695"/>
      <c r="C2" s="687" t="s">
        <v>92</v>
      </c>
    </row>
    <row r="3" spans="1:3" ht="21.75" customHeight="1">
      <c r="A3" s="696" t="s">
        <v>402</v>
      </c>
      <c r="B3" s="696"/>
      <c r="C3" s="688"/>
    </row>
    <row r="4" spans="1:3" ht="20.25" customHeight="1">
      <c r="A4" s="90"/>
      <c r="B4" s="90" t="s">
        <v>93</v>
      </c>
      <c r="C4" s="689">
        <v>1</v>
      </c>
    </row>
    <row r="5" spans="1:3" ht="20.25" customHeight="1">
      <c r="A5" s="90"/>
      <c r="B5" s="90" t="s">
        <v>94</v>
      </c>
      <c r="C5" s="689">
        <v>3</v>
      </c>
    </row>
    <row r="6" spans="1:3" ht="20.25" customHeight="1">
      <c r="A6" s="90"/>
      <c r="B6" s="90" t="s">
        <v>193</v>
      </c>
      <c r="C6" s="689">
        <v>5</v>
      </c>
    </row>
    <row r="7" spans="1:3" ht="20.25" customHeight="1">
      <c r="A7" s="90"/>
      <c r="B7" s="90" t="s">
        <v>192</v>
      </c>
      <c r="C7" s="689">
        <v>6</v>
      </c>
    </row>
    <row r="8" spans="1:3" ht="20.25" customHeight="1">
      <c r="A8" s="90"/>
      <c r="B8" s="90" t="s">
        <v>95</v>
      </c>
      <c r="C8" s="689">
        <v>7</v>
      </c>
    </row>
    <row r="9" spans="1:3" ht="8.25" customHeight="1">
      <c r="A9" s="693"/>
      <c r="B9" s="693"/>
      <c r="C9" s="688"/>
    </row>
    <row r="10" spans="1:3" ht="21.75" customHeight="1">
      <c r="A10" s="696" t="s">
        <v>403</v>
      </c>
      <c r="B10" s="696"/>
      <c r="C10" s="688"/>
    </row>
    <row r="11" spans="1:3" ht="20.25" customHeight="1">
      <c r="A11" s="90"/>
      <c r="B11" s="90" t="s">
        <v>96</v>
      </c>
      <c r="C11" s="689">
        <v>8</v>
      </c>
    </row>
    <row r="12" spans="1:3" ht="20.25" customHeight="1">
      <c r="A12" s="90"/>
      <c r="B12" s="90" t="s">
        <v>97</v>
      </c>
      <c r="C12" s="689">
        <v>11</v>
      </c>
    </row>
    <row r="13" spans="1:3" ht="8.25" customHeight="1">
      <c r="A13" s="90"/>
      <c r="B13" s="90"/>
      <c r="C13" s="688"/>
    </row>
    <row r="14" spans="1:3" ht="21.75" customHeight="1">
      <c r="A14" s="692" t="s">
        <v>404</v>
      </c>
      <c r="B14" s="692"/>
      <c r="C14" s="689">
        <v>14</v>
      </c>
    </row>
    <row r="15" spans="1:3" ht="6.75" customHeight="1">
      <c r="A15" s="698"/>
      <c r="B15" s="698"/>
      <c r="C15" s="688"/>
    </row>
    <row r="16" spans="1:3" ht="21.75" customHeight="1">
      <c r="A16" s="692" t="s">
        <v>405</v>
      </c>
      <c r="B16" s="692"/>
      <c r="C16" s="689">
        <v>15</v>
      </c>
    </row>
    <row r="17" spans="1:3" ht="6.75" customHeight="1">
      <c r="A17" s="104"/>
      <c r="B17" s="104"/>
      <c r="C17" s="688"/>
    </row>
    <row r="18" spans="1:3" ht="21.75" customHeight="1">
      <c r="A18" s="696" t="s">
        <v>406</v>
      </c>
      <c r="B18" s="696"/>
      <c r="C18" s="688"/>
    </row>
    <row r="19" spans="1:3" ht="21.75" customHeight="1">
      <c r="A19" s="696" t="s">
        <v>32</v>
      </c>
      <c r="B19" s="696"/>
      <c r="C19" s="688"/>
    </row>
    <row r="20" spans="1:3" ht="21.75" customHeight="1">
      <c r="A20" s="692" t="s">
        <v>194</v>
      </c>
      <c r="B20" s="692"/>
      <c r="C20" s="688"/>
    </row>
    <row r="21" spans="1:3" ht="21.75" customHeight="1">
      <c r="A21" s="692" t="s">
        <v>98</v>
      </c>
      <c r="B21" s="692"/>
      <c r="C21" s="688"/>
    </row>
    <row r="22" spans="1:3" ht="20.25" customHeight="1">
      <c r="A22" s="90"/>
      <c r="B22" s="90" t="s">
        <v>57</v>
      </c>
      <c r="C22" s="689">
        <v>17</v>
      </c>
    </row>
    <row r="23" spans="1:3" ht="20.25" customHeight="1">
      <c r="A23" s="90"/>
      <c r="B23" s="90" t="s">
        <v>99</v>
      </c>
      <c r="C23" s="689">
        <v>18</v>
      </c>
    </row>
    <row r="24" spans="1:3" ht="20.25" customHeight="1">
      <c r="A24" s="90"/>
      <c r="B24" s="90" t="s">
        <v>61</v>
      </c>
      <c r="C24" s="689">
        <v>19</v>
      </c>
    </row>
    <row r="25" spans="1:3" ht="20.25" customHeight="1">
      <c r="A25" s="90"/>
      <c r="B25" s="90" t="s">
        <v>62</v>
      </c>
      <c r="C25" s="689">
        <v>20</v>
      </c>
    </row>
    <row r="26" spans="1:3" ht="20.25" customHeight="1">
      <c r="A26" s="90"/>
      <c r="B26" s="90" t="s">
        <v>59</v>
      </c>
      <c r="C26" s="689">
        <v>21</v>
      </c>
    </row>
    <row r="27" spans="1:3" ht="20.25" customHeight="1">
      <c r="A27" s="90"/>
      <c r="B27" s="90" t="s">
        <v>198</v>
      </c>
      <c r="C27" s="689">
        <v>22</v>
      </c>
    </row>
    <row r="28" spans="1:3" ht="20.25" customHeight="1">
      <c r="A28" s="90"/>
      <c r="B28" s="90" t="s">
        <v>100</v>
      </c>
      <c r="C28" s="689">
        <v>23</v>
      </c>
    </row>
    <row r="29" spans="1:3" ht="20.25" customHeight="1">
      <c r="A29" s="90"/>
      <c r="B29" s="90" t="s">
        <v>101</v>
      </c>
      <c r="C29" s="689">
        <v>24</v>
      </c>
    </row>
    <row r="30" spans="1:3" ht="5.25" customHeight="1">
      <c r="A30" s="693"/>
      <c r="B30" s="693"/>
      <c r="C30" s="688"/>
    </row>
    <row r="31" spans="1:3" ht="21.75" customHeight="1">
      <c r="A31" s="692" t="s">
        <v>102</v>
      </c>
      <c r="B31" s="692"/>
      <c r="C31" s="688"/>
    </row>
    <row r="32" spans="1:3" ht="20.25" customHeight="1">
      <c r="A32" s="90"/>
      <c r="B32" s="90" t="s">
        <v>103</v>
      </c>
      <c r="C32" s="689">
        <v>25</v>
      </c>
    </row>
    <row r="33" spans="1:3" ht="20.25" customHeight="1">
      <c r="A33" s="90"/>
      <c r="B33" s="90" t="s">
        <v>104</v>
      </c>
      <c r="C33" s="689">
        <v>26</v>
      </c>
    </row>
    <row r="34" spans="1:3" ht="20.25" customHeight="1">
      <c r="A34" s="90"/>
      <c r="B34" s="90" t="s">
        <v>275</v>
      </c>
      <c r="C34" s="689">
        <v>27</v>
      </c>
    </row>
    <row r="35" spans="1:3" ht="9.75" customHeight="1">
      <c r="A35" s="90"/>
      <c r="B35" s="90"/>
      <c r="C35" s="688"/>
    </row>
    <row r="36" spans="1:3" ht="21.75" customHeight="1">
      <c r="A36" s="692" t="s">
        <v>195</v>
      </c>
      <c r="B36" s="692"/>
      <c r="C36" s="688"/>
    </row>
    <row r="37" spans="1:3" ht="20.25" customHeight="1">
      <c r="A37" s="90"/>
      <c r="B37" s="90" t="s">
        <v>105</v>
      </c>
      <c r="C37" s="689">
        <v>28</v>
      </c>
    </row>
    <row r="38" spans="1:3" ht="20.25" customHeight="1">
      <c r="A38" s="90"/>
      <c r="B38" s="90" t="s">
        <v>106</v>
      </c>
      <c r="C38" s="689">
        <v>29</v>
      </c>
    </row>
    <row r="39" spans="1:3" ht="20.25" customHeight="1">
      <c r="A39" s="90"/>
      <c r="B39" s="90" t="s">
        <v>107</v>
      </c>
      <c r="C39" s="689">
        <v>30</v>
      </c>
    </row>
    <row r="40" spans="1:3" ht="20.25" customHeight="1">
      <c r="A40" s="90"/>
      <c r="B40" s="90" t="s">
        <v>108</v>
      </c>
      <c r="C40" s="689">
        <v>31</v>
      </c>
    </row>
    <row r="41" spans="1:3" ht="21.75" customHeight="1">
      <c r="A41" s="694" t="s">
        <v>91</v>
      </c>
      <c r="B41" s="694"/>
      <c r="C41" s="694"/>
    </row>
    <row r="42" spans="1:3" ht="21.75" customHeight="1">
      <c r="A42" s="695"/>
      <c r="B42" s="695"/>
      <c r="C42" s="687" t="s">
        <v>92</v>
      </c>
    </row>
    <row r="43" spans="1:3" ht="21.75" customHeight="1">
      <c r="A43" s="696" t="s">
        <v>33</v>
      </c>
      <c r="B43" s="696"/>
      <c r="C43" s="688"/>
    </row>
    <row r="44" spans="1:3" ht="21.75" customHeight="1">
      <c r="A44" s="697" t="s">
        <v>196</v>
      </c>
      <c r="B44" s="697"/>
      <c r="C44" s="688"/>
    </row>
    <row r="45" spans="1:3" ht="21.75" customHeight="1">
      <c r="A45" s="692" t="s">
        <v>98</v>
      </c>
      <c r="B45" s="692"/>
      <c r="C45" s="688"/>
    </row>
    <row r="46" spans="1:3" ht="21.75" customHeight="1">
      <c r="A46" s="90"/>
      <c r="B46" s="90" t="s">
        <v>75</v>
      </c>
      <c r="C46" s="689">
        <v>32</v>
      </c>
    </row>
    <row r="47" spans="1:3" ht="21.75" customHeight="1">
      <c r="A47" s="416"/>
      <c r="B47" s="416" t="s">
        <v>58</v>
      </c>
      <c r="C47" s="689">
        <v>33</v>
      </c>
    </row>
    <row r="48" spans="1:3" ht="21.75" customHeight="1">
      <c r="A48" s="90"/>
      <c r="B48" s="90" t="s">
        <v>76</v>
      </c>
      <c r="C48" s="689">
        <v>34</v>
      </c>
    </row>
    <row r="49" spans="1:3" ht="21.75" customHeight="1">
      <c r="A49" s="90"/>
      <c r="B49" s="90" t="s">
        <v>77</v>
      </c>
      <c r="C49" s="689">
        <v>35</v>
      </c>
    </row>
    <row r="50" spans="1:3" ht="21.75" customHeight="1">
      <c r="A50" s="90"/>
      <c r="B50" s="90" t="s">
        <v>59</v>
      </c>
      <c r="C50" s="689">
        <v>36</v>
      </c>
    </row>
    <row r="51" spans="1:3" ht="21.75" customHeight="1">
      <c r="A51" s="90"/>
      <c r="B51" s="90" t="s">
        <v>116</v>
      </c>
      <c r="C51" s="689">
        <v>37</v>
      </c>
    </row>
    <row r="52" spans="1:3" ht="21.75" customHeight="1">
      <c r="A52" s="90"/>
      <c r="B52" s="90" t="s">
        <v>237</v>
      </c>
      <c r="C52" s="689">
        <v>38</v>
      </c>
    </row>
    <row r="53" spans="1:3" ht="21.75" customHeight="1">
      <c r="A53" s="90"/>
      <c r="B53" s="90" t="s">
        <v>239</v>
      </c>
      <c r="C53" s="689">
        <v>39</v>
      </c>
    </row>
    <row r="54" spans="1:3" ht="14.25" customHeight="1">
      <c r="A54" s="90"/>
      <c r="B54" s="90"/>
      <c r="C54" s="688"/>
    </row>
    <row r="55" spans="1:3" ht="21.75" customHeight="1">
      <c r="A55" s="692" t="s">
        <v>197</v>
      </c>
      <c r="B55" s="692"/>
      <c r="C55" s="688"/>
    </row>
    <row r="56" spans="1:3" ht="21.75" customHeight="1">
      <c r="A56" s="90"/>
      <c r="B56" s="90" t="s">
        <v>105</v>
      </c>
      <c r="C56" s="689">
        <v>40</v>
      </c>
    </row>
    <row r="57" spans="1:3" ht="21.75" customHeight="1">
      <c r="A57" s="90"/>
      <c r="B57" s="90" t="s">
        <v>109</v>
      </c>
      <c r="C57" s="689">
        <v>41</v>
      </c>
    </row>
    <row r="58" spans="1:3" ht="21.75" customHeight="1">
      <c r="A58" s="90"/>
      <c r="B58" s="90" t="s">
        <v>110</v>
      </c>
      <c r="C58" s="689">
        <v>42</v>
      </c>
    </row>
  </sheetData>
  <sheetProtection/>
  <mergeCells count="21">
    <mergeCell ref="A1:C1"/>
    <mergeCell ref="A2:B2"/>
    <mergeCell ref="A3:B3"/>
    <mergeCell ref="A9:B9"/>
    <mergeCell ref="A15:B15"/>
    <mergeCell ref="A16:B16"/>
    <mergeCell ref="A20:B20"/>
    <mergeCell ref="A10:B10"/>
    <mergeCell ref="A14:B14"/>
    <mergeCell ref="A18:B18"/>
    <mergeCell ref="A19:B19"/>
    <mergeCell ref="A21:B21"/>
    <mergeCell ref="A30:B30"/>
    <mergeCell ref="A55:B55"/>
    <mergeCell ref="A31:B31"/>
    <mergeCell ref="A41:C41"/>
    <mergeCell ref="A42:B42"/>
    <mergeCell ref="A36:B36"/>
    <mergeCell ref="A43:B43"/>
    <mergeCell ref="A45:B45"/>
    <mergeCell ref="A44:B44"/>
  </mergeCells>
  <printOptions horizontalCentered="1"/>
  <pageMargins left="0.984251968503937" right="0.7086614173228347" top="0.7874015748031497" bottom="0.1968503937007874" header="0.31496062992125984" footer="0"/>
  <pageSetup horizontalDpi="600" verticalDpi="600" orientation="portrait" paperSize="9" r:id="rId1"/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M360"/>
  <sheetViews>
    <sheetView showGridLines="0" zoomScalePageLayoutView="0" workbookViewId="0" topLeftCell="A19">
      <selection activeCell="L65" sqref="L65"/>
    </sheetView>
  </sheetViews>
  <sheetFormatPr defaultColWidth="10.00390625" defaultRowHeight="21.75" customHeight="1"/>
  <cols>
    <col min="1" max="1" width="34.50390625" style="173" customWidth="1"/>
    <col min="2" max="2" width="4.75390625" style="602" customWidth="1"/>
    <col min="3" max="3" width="4.75390625" style="550" customWidth="1"/>
    <col min="4" max="6" width="4.875" style="550" customWidth="1"/>
    <col min="7" max="7" width="5.375" style="550" customWidth="1"/>
    <col min="8" max="11" width="5.25390625" style="641" customWidth="1"/>
    <col min="12" max="13" width="5.375" style="550" customWidth="1"/>
    <col min="14" max="16384" width="10.00390625" style="173" customWidth="1"/>
  </cols>
  <sheetData>
    <row r="1" spans="1:13" ht="21.75" customHeight="1">
      <c r="A1" s="249"/>
      <c r="B1" s="601"/>
      <c r="C1" s="482"/>
      <c r="D1" s="482"/>
      <c r="E1" s="482"/>
      <c r="F1" s="482"/>
      <c r="G1" s="482"/>
      <c r="H1" s="610"/>
      <c r="I1" s="610"/>
      <c r="J1" s="610"/>
      <c r="K1" s="610"/>
      <c r="L1" s="482"/>
      <c r="M1" s="482"/>
    </row>
    <row r="2" spans="1:13" ht="26.25" customHeight="1">
      <c r="A2" s="703" t="s">
        <v>66</v>
      </c>
      <c r="B2" s="701" t="s">
        <v>53</v>
      </c>
      <c r="C2" s="705" t="s">
        <v>115</v>
      </c>
      <c r="D2" s="705"/>
      <c r="E2" s="705"/>
      <c r="F2" s="705"/>
      <c r="G2" s="706"/>
      <c r="H2" s="705" t="s">
        <v>54</v>
      </c>
      <c r="I2" s="705"/>
      <c r="J2" s="705"/>
      <c r="K2" s="705"/>
      <c r="L2" s="706"/>
      <c r="M2" s="707" t="s">
        <v>221</v>
      </c>
    </row>
    <row r="3" spans="1:13" ht="38.25" customHeight="1">
      <c r="A3" s="704"/>
      <c r="B3" s="702"/>
      <c r="C3" s="483" t="s">
        <v>206</v>
      </c>
      <c r="D3" s="484" t="s">
        <v>207</v>
      </c>
      <c r="E3" s="485" t="s">
        <v>208</v>
      </c>
      <c r="F3" s="486" t="s">
        <v>209</v>
      </c>
      <c r="G3" s="487" t="s">
        <v>6</v>
      </c>
      <c r="H3" s="611" t="s">
        <v>206</v>
      </c>
      <c r="I3" s="612" t="s">
        <v>207</v>
      </c>
      <c r="J3" s="613" t="s">
        <v>208</v>
      </c>
      <c r="K3" s="612" t="s">
        <v>209</v>
      </c>
      <c r="L3" s="487" t="s">
        <v>6</v>
      </c>
      <c r="M3" s="708"/>
    </row>
    <row r="4" spans="1:13" ht="21.75" customHeight="1">
      <c r="A4" s="174" t="s">
        <v>32</v>
      </c>
      <c r="B4" s="452"/>
      <c r="C4" s="488"/>
      <c r="D4" s="488"/>
      <c r="E4" s="488"/>
      <c r="F4" s="489"/>
      <c r="G4" s="490"/>
      <c r="H4" s="614"/>
      <c r="I4" s="614"/>
      <c r="J4" s="614"/>
      <c r="K4" s="615"/>
      <c r="L4" s="490"/>
      <c r="M4" s="492"/>
    </row>
    <row r="5" spans="1:13" ht="21.75" customHeight="1">
      <c r="A5" s="175" t="s">
        <v>57</v>
      </c>
      <c r="B5" s="452"/>
      <c r="C5" s="488"/>
      <c r="D5" s="488"/>
      <c r="E5" s="488"/>
      <c r="F5" s="489"/>
      <c r="G5" s="490"/>
      <c r="H5" s="614"/>
      <c r="I5" s="614"/>
      <c r="J5" s="614"/>
      <c r="K5" s="615"/>
      <c r="L5" s="490"/>
      <c r="M5" s="492"/>
    </row>
    <row r="6" spans="1:13" ht="21.75" customHeight="1">
      <c r="A6" s="176" t="s">
        <v>128</v>
      </c>
      <c r="B6" s="450">
        <v>40</v>
      </c>
      <c r="C6" s="493">
        <v>17</v>
      </c>
      <c r="D6" s="493">
        <v>23</v>
      </c>
      <c r="E6" s="494">
        <v>8</v>
      </c>
      <c r="F6" s="495">
        <v>0</v>
      </c>
      <c r="G6" s="496">
        <f aca="true" t="shared" si="0" ref="G6:G20">SUM(C6:F6)</f>
        <v>48</v>
      </c>
      <c r="H6" s="616">
        <f>C6</f>
        <v>17</v>
      </c>
      <c r="I6" s="616">
        <f>D6</f>
        <v>23</v>
      </c>
      <c r="J6" s="616">
        <v>8</v>
      </c>
      <c r="K6" s="617">
        <f>F6</f>
        <v>0</v>
      </c>
      <c r="L6" s="496">
        <f aca="true" t="shared" si="1" ref="L6:L20">SUM(H6:K6)</f>
        <v>48</v>
      </c>
      <c r="M6" s="499">
        <f aca="true" t="shared" si="2" ref="M6:M20">SUM(G6-L6)</f>
        <v>0</v>
      </c>
    </row>
    <row r="7" spans="1:13" ht="21.75" customHeight="1">
      <c r="A7" s="177" t="s">
        <v>436</v>
      </c>
      <c r="B7" s="450">
        <v>50</v>
      </c>
      <c r="C7" s="493">
        <v>3</v>
      </c>
      <c r="D7" s="493">
        <v>42</v>
      </c>
      <c r="E7" s="507">
        <v>19</v>
      </c>
      <c r="F7" s="505">
        <v>0</v>
      </c>
      <c r="G7" s="496">
        <f t="shared" si="0"/>
        <v>64</v>
      </c>
      <c r="H7" s="616">
        <f aca="true" t="shared" si="3" ref="H7:H19">C7</f>
        <v>3</v>
      </c>
      <c r="I7" s="616">
        <f aca="true" t="shared" si="4" ref="I7:I20">D7</f>
        <v>42</v>
      </c>
      <c r="J7" s="616">
        <v>18</v>
      </c>
      <c r="K7" s="617">
        <f aca="true" t="shared" si="5" ref="K7:K20">F7</f>
        <v>0</v>
      </c>
      <c r="L7" s="496">
        <f t="shared" si="1"/>
        <v>63</v>
      </c>
      <c r="M7" s="499">
        <f t="shared" si="2"/>
        <v>1</v>
      </c>
    </row>
    <row r="8" spans="1:13" ht="21.75" customHeight="1">
      <c r="A8" s="177" t="s">
        <v>437</v>
      </c>
      <c r="B8" s="451">
        <v>50</v>
      </c>
      <c r="C8" s="500">
        <v>2</v>
      </c>
      <c r="D8" s="500">
        <v>62</v>
      </c>
      <c r="E8" s="500">
        <v>5</v>
      </c>
      <c r="F8" s="501">
        <v>0</v>
      </c>
      <c r="G8" s="496">
        <f t="shared" si="0"/>
        <v>69</v>
      </c>
      <c r="H8" s="616">
        <f t="shared" si="3"/>
        <v>2</v>
      </c>
      <c r="I8" s="616">
        <f t="shared" si="4"/>
        <v>62</v>
      </c>
      <c r="J8" s="616">
        <f aca="true" t="shared" si="6" ref="J8:J20">E8</f>
        <v>5</v>
      </c>
      <c r="K8" s="617">
        <f t="shared" si="5"/>
        <v>0</v>
      </c>
      <c r="L8" s="496">
        <f t="shared" si="1"/>
        <v>69</v>
      </c>
      <c r="M8" s="502">
        <f t="shared" si="2"/>
        <v>0</v>
      </c>
    </row>
    <row r="9" spans="1:13" ht="21.75" customHeight="1">
      <c r="A9" s="177" t="s">
        <v>119</v>
      </c>
      <c r="B9" s="451">
        <v>40</v>
      </c>
      <c r="C9" s="493">
        <v>10</v>
      </c>
      <c r="D9" s="493">
        <v>1</v>
      </c>
      <c r="E9" s="493">
        <v>1</v>
      </c>
      <c r="F9" s="494">
        <v>10</v>
      </c>
      <c r="G9" s="496">
        <f t="shared" si="0"/>
        <v>22</v>
      </c>
      <c r="H9" s="616">
        <f t="shared" si="3"/>
        <v>10</v>
      </c>
      <c r="I9" s="616">
        <f t="shared" si="4"/>
        <v>1</v>
      </c>
      <c r="J9" s="616">
        <f t="shared" si="6"/>
        <v>1</v>
      </c>
      <c r="K9" s="617">
        <f t="shared" si="5"/>
        <v>10</v>
      </c>
      <c r="L9" s="496">
        <f t="shared" si="1"/>
        <v>22</v>
      </c>
      <c r="M9" s="502">
        <f t="shared" si="2"/>
        <v>0</v>
      </c>
    </row>
    <row r="10" spans="1:13" ht="21.75" customHeight="1">
      <c r="A10" s="177" t="s">
        <v>120</v>
      </c>
      <c r="B10" s="451">
        <v>60</v>
      </c>
      <c r="C10" s="503">
        <v>33</v>
      </c>
      <c r="D10" s="504">
        <v>29</v>
      </c>
      <c r="E10" s="504">
        <v>10</v>
      </c>
      <c r="F10" s="505">
        <v>0</v>
      </c>
      <c r="G10" s="496">
        <f t="shared" si="0"/>
        <v>72</v>
      </c>
      <c r="H10" s="616">
        <f t="shared" si="3"/>
        <v>33</v>
      </c>
      <c r="I10" s="616">
        <v>28</v>
      </c>
      <c r="J10" s="616">
        <f t="shared" si="6"/>
        <v>10</v>
      </c>
      <c r="K10" s="617">
        <f t="shared" si="5"/>
        <v>0</v>
      </c>
      <c r="L10" s="496">
        <f t="shared" si="1"/>
        <v>71</v>
      </c>
      <c r="M10" s="502">
        <f t="shared" si="2"/>
        <v>1</v>
      </c>
    </row>
    <row r="11" spans="1:13" ht="21.75" customHeight="1">
      <c r="A11" s="177" t="s">
        <v>121</v>
      </c>
      <c r="B11" s="451">
        <v>40</v>
      </c>
      <c r="C11" s="506">
        <v>38</v>
      </c>
      <c r="D11" s="507">
        <v>3</v>
      </c>
      <c r="E11" s="507">
        <v>10</v>
      </c>
      <c r="F11" s="508">
        <v>0</v>
      </c>
      <c r="G11" s="496">
        <f t="shared" si="0"/>
        <v>51</v>
      </c>
      <c r="H11" s="616">
        <f t="shared" si="3"/>
        <v>38</v>
      </c>
      <c r="I11" s="616">
        <f t="shared" si="4"/>
        <v>3</v>
      </c>
      <c r="J11" s="616">
        <f t="shared" si="6"/>
        <v>10</v>
      </c>
      <c r="K11" s="617">
        <f t="shared" si="5"/>
        <v>0</v>
      </c>
      <c r="L11" s="496">
        <f t="shared" si="1"/>
        <v>51</v>
      </c>
      <c r="M11" s="502">
        <f t="shared" si="2"/>
        <v>0</v>
      </c>
    </row>
    <row r="12" spans="1:13" ht="21.75" customHeight="1">
      <c r="A12" s="177" t="s">
        <v>439</v>
      </c>
      <c r="B12" s="451">
        <v>40</v>
      </c>
      <c r="C12" s="506">
        <v>2</v>
      </c>
      <c r="D12" s="507">
        <v>3</v>
      </c>
      <c r="E12" s="507">
        <v>15</v>
      </c>
      <c r="F12" s="508">
        <v>12</v>
      </c>
      <c r="G12" s="496">
        <f t="shared" si="0"/>
        <v>32</v>
      </c>
      <c r="H12" s="616">
        <f t="shared" si="3"/>
        <v>2</v>
      </c>
      <c r="I12" s="616">
        <f t="shared" si="4"/>
        <v>3</v>
      </c>
      <c r="J12" s="616">
        <f t="shared" si="6"/>
        <v>15</v>
      </c>
      <c r="K12" s="617">
        <f t="shared" si="5"/>
        <v>12</v>
      </c>
      <c r="L12" s="496">
        <f t="shared" si="1"/>
        <v>32</v>
      </c>
      <c r="M12" s="502">
        <f t="shared" si="2"/>
        <v>0</v>
      </c>
    </row>
    <row r="13" spans="1:13" ht="21.75" customHeight="1">
      <c r="A13" s="177" t="s">
        <v>122</v>
      </c>
      <c r="B13" s="451">
        <v>40</v>
      </c>
      <c r="C13" s="506">
        <v>11</v>
      </c>
      <c r="D13" s="507">
        <v>5</v>
      </c>
      <c r="E13" s="507">
        <v>20</v>
      </c>
      <c r="F13" s="509">
        <v>5</v>
      </c>
      <c r="G13" s="496">
        <f t="shared" si="0"/>
        <v>41</v>
      </c>
      <c r="H13" s="616">
        <f t="shared" si="3"/>
        <v>11</v>
      </c>
      <c r="I13" s="616">
        <f t="shared" si="4"/>
        <v>5</v>
      </c>
      <c r="J13" s="616">
        <f t="shared" si="6"/>
        <v>20</v>
      </c>
      <c r="K13" s="617">
        <f t="shared" si="5"/>
        <v>5</v>
      </c>
      <c r="L13" s="496">
        <f t="shared" si="1"/>
        <v>41</v>
      </c>
      <c r="M13" s="502">
        <f t="shared" si="2"/>
        <v>0</v>
      </c>
    </row>
    <row r="14" spans="1:13" ht="21.75" customHeight="1">
      <c r="A14" s="177" t="s">
        <v>160</v>
      </c>
      <c r="B14" s="451">
        <v>30</v>
      </c>
      <c r="C14" s="506">
        <v>11</v>
      </c>
      <c r="D14" s="507">
        <v>13</v>
      </c>
      <c r="E14" s="507">
        <v>9</v>
      </c>
      <c r="F14" s="508">
        <v>0</v>
      </c>
      <c r="G14" s="496">
        <f t="shared" si="0"/>
        <v>33</v>
      </c>
      <c r="H14" s="616">
        <f t="shared" si="3"/>
        <v>11</v>
      </c>
      <c r="I14" s="616">
        <f t="shared" si="4"/>
        <v>13</v>
      </c>
      <c r="J14" s="616">
        <f t="shared" si="6"/>
        <v>9</v>
      </c>
      <c r="K14" s="617">
        <f t="shared" si="5"/>
        <v>0</v>
      </c>
      <c r="L14" s="496">
        <f t="shared" si="1"/>
        <v>33</v>
      </c>
      <c r="M14" s="502">
        <f t="shared" si="2"/>
        <v>0</v>
      </c>
    </row>
    <row r="15" spans="1:13" ht="21.75" customHeight="1">
      <c r="A15" s="177" t="s">
        <v>161</v>
      </c>
      <c r="B15" s="451">
        <v>30</v>
      </c>
      <c r="C15" s="506">
        <v>13</v>
      </c>
      <c r="D15" s="507">
        <v>13</v>
      </c>
      <c r="E15" s="507">
        <v>8</v>
      </c>
      <c r="F15" s="508">
        <v>0</v>
      </c>
      <c r="G15" s="496">
        <f t="shared" si="0"/>
        <v>34</v>
      </c>
      <c r="H15" s="616">
        <f t="shared" si="3"/>
        <v>13</v>
      </c>
      <c r="I15" s="616">
        <f t="shared" si="4"/>
        <v>13</v>
      </c>
      <c r="J15" s="616">
        <f t="shared" si="6"/>
        <v>8</v>
      </c>
      <c r="K15" s="617">
        <f t="shared" si="5"/>
        <v>0</v>
      </c>
      <c r="L15" s="496">
        <f t="shared" si="1"/>
        <v>34</v>
      </c>
      <c r="M15" s="502">
        <f t="shared" si="2"/>
        <v>0</v>
      </c>
    </row>
    <row r="16" spans="1:13" ht="21.75" customHeight="1">
      <c r="A16" s="177" t="s">
        <v>123</v>
      </c>
      <c r="B16" s="451">
        <v>40</v>
      </c>
      <c r="C16" s="506">
        <v>18</v>
      </c>
      <c r="D16" s="507">
        <v>18</v>
      </c>
      <c r="E16" s="507">
        <v>11</v>
      </c>
      <c r="F16" s="508">
        <v>0</v>
      </c>
      <c r="G16" s="496">
        <f t="shared" si="0"/>
        <v>47</v>
      </c>
      <c r="H16" s="616">
        <f t="shared" si="3"/>
        <v>18</v>
      </c>
      <c r="I16" s="616">
        <f t="shared" si="4"/>
        <v>18</v>
      </c>
      <c r="J16" s="616">
        <f t="shared" si="6"/>
        <v>11</v>
      </c>
      <c r="K16" s="617">
        <f t="shared" si="5"/>
        <v>0</v>
      </c>
      <c r="L16" s="496">
        <f t="shared" si="1"/>
        <v>47</v>
      </c>
      <c r="M16" s="502">
        <f t="shared" si="2"/>
        <v>0</v>
      </c>
    </row>
    <row r="17" spans="1:13" ht="21.75" customHeight="1">
      <c r="A17" s="178" t="s">
        <v>124</v>
      </c>
      <c r="B17" s="451">
        <v>40</v>
      </c>
      <c r="C17" s="506">
        <v>14</v>
      </c>
      <c r="D17" s="507">
        <v>9</v>
      </c>
      <c r="E17" s="507">
        <v>20</v>
      </c>
      <c r="F17" s="508">
        <v>0</v>
      </c>
      <c r="G17" s="496">
        <f t="shared" si="0"/>
        <v>43</v>
      </c>
      <c r="H17" s="616">
        <v>13</v>
      </c>
      <c r="I17" s="616">
        <f t="shared" si="4"/>
        <v>9</v>
      </c>
      <c r="J17" s="616">
        <f t="shared" si="6"/>
        <v>20</v>
      </c>
      <c r="K17" s="617">
        <f t="shared" si="5"/>
        <v>0</v>
      </c>
      <c r="L17" s="496">
        <f t="shared" si="1"/>
        <v>42</v>
      </c>
      <c r="M17" s="502">
        <f t="shared" si="2"/>
        <v>1</v>
      </c>
    </row>
    <row r="18" spans="1:13" ht="21.75" customHeight="1">
      <c r="A18" s="178" t="s">
        <v>125</v>
      </c>
      <c r="B18" s="451">
        <v>30</v>
      </c>
      <c r="C18" s="506">
        <v>9</v>
      </c>
      <c r="D18" s="507">
        <v>4</v>
      </c>
      <c r="E18" s="507">
        <v>6</v>
      </c>
      <c r="F18" s="509">
        <v>3</v>
      </c>
      <c r="G18" s="496">
        <f t="shared" si="0"/>
        <v>22</v>
      </c>
      <c r="H18" s="616">
        <v>8</v>
      </c>
      <c r="I18" s="616">
        <f t="shared" si="4"/>
        <v>4</v>
      </c>
      <c r="J18" s="616">
        <f t="shared" si="6"/>
        <v>6</v>
      </c>
      <c r="K18" s="617">
        <f t="shared" si="5"/>
        <v>3</v>
      </c>
      <c r="L18" s="496">
        <f t="shared" si="1"/>
        <v>21</v>
      </c>
      <c r="M18" s="502">
        <f t="shared" si="2"/>
        <v>1</v>
      </c>
    </row>
    <row r="19" spans="1:13" ht="21.75" customHeight="1">
      <c r="A19" s="178" t="s">
        <v>126</v>
      </c>
      <c r="B19" s="451">
        <v>120</v>
      </c>
      <c r="C19" s="506">
        <v>35</v>
      </c>
      <c r="D19" s="507">
        <v>68</v>
      </c>
      <c r="E19" s="507">
        <v>24</v>
      </c>
      <c r="F19" s="508">
        <v>0</v>
      </c>
      <c r="G19" s="496">
        <f t="shared" si="0"/>
        <v>127</v>
      </c>
      <c r="H19" s="616">
        <f t="shared" si="3"/>
        <v>35</v>
      </c>
      <c r="I19" s="616">
        <f t="shared" si="4"/>
        <v>68</v>
      </c>
      <c r="J19" s="616">
        <f t="shared" si="6"/>
        <v>24</v>
      </c>
      <c r="K19" s="617">
        <f t="shared" si="5"/>
        <v>0</v>
      </c>
      <c r="L19" s="496">
        <f t="shared" si="1"/>
        <v>127</v>
      </c>
      <c r="M19" s="502">
        <f t="shared" si="2"/>
        <v>0</v>
      </c>
    </row>
    <row r="20" spans="1:13" ht="21.75" customHeight="1">
      <c r="A20" s="178" t="s">
        <v>443</v>
      </c>
      <c r="B20" s="454">
        <v>30</v>
      </c>
      <c r="C20" s="510">
        <v>7</v>
      </c>
      <c r="D20" s="511">
        <v>4</v>
      </c>
      <c r="E20" s="509">
        <v>23</v>
      </c>
      <c r="F20" s="512">
        <v>0</v>
      </c>
      <c r="G20" s="496">
        <f t="shared" si="0"/>
        <v>34</v>
      </c>
      <c r="H20" s="616">
        <v>6</v>
      </c>
      <c r="I20" s="616">
        <f t="shared" si="4"/>
        <v>4</v>
      </c>
      <c r="J20" s="616">
        <f t="shared" si="6"/>
        <v>23</v>
      </c>
      <c r="K20" s="617">
        <f t="shared" si="5"/>
        <v>0</v>
      </c>
      <c r="L20" s="496">
        <f t="shared" si="1"/>
        <v>33</v>
      </c>
      <c r="M20" s="502">
        <f t="shared" si="2"/>
        <v>1</v>
      </c>
    </row>
    <row r="21" spans="1:13" ht="21.75" customHeight="1" thickBot="1">
      <c r="A21" s="179" t="s">
        <v>6</v>
      </c>
      <c r="B21" s="456">
        <f>SUM(B6:B20)</f>
        <v>680</v>
      </c>
      <c r="C21" s="513">
        <f aca="true" t="shared" si="7" ref="C21:K21">SUM(C6:C20)</f>
        <v>223</v>
      </c>
      <c r="D21" s="513">
        <f t="shared" si="7"/>
        <v>297</v>
      </c>
      <c r="E21" s="513">
        <f t="shared" si="7"/>
        <v>189</v>
      </c>
      <c r="F21" s="514">
        <f t="shared" si="7"/>
        <v>30</v>
      </c>
      <c r="G21" s="515">
        <f t="shared" si="7"/>
        <v>739</v>
      </c>
      <c r="H21" s="618">
        <f t="shared" si="7"/>
        <v>220</v>
      </c>
      <c r="I21" s="618">
        <f t="shared" si="7"/>
        <v>296</v>
      </c>
      <c r="J21" s="618">
        <f t="shared" si="7"/>
        <v>188</v>
      </c>
      <c r="K21" s="619">
        <f t="shared" si="7"/>
        <v>30</v>
      </c>
      <c r="L21" s="515">
        <f>SUM(L6:L20)</f>
        <v>734</v>
      </c>
      <c r="M21" s="517">
        <f>SUM(M6:M20)</f>
        <v>5</v>
      </c>
    </row>
    <row r="22" spans="1:13" ht="21.75" customHeight="1" thickTop="1">
      <c r="A22" s="181" t="s">
        <v>58</v>
      </c>
      <c r="B22" s="453"/>
      <c r="C22" s="518"/>
      <c r="D22" s="488"/>
      <c r="E22" s="466"/>
      <c r="F22" s="489"/>
      <c r="G22" s="490"/>
      <c r="H22" s="614"/>
      <c r="I22" s="614"/>
      <c r="J22" s="614"/>
      <c r="K22" s="615"/>
      <c r="L22" s="490"/>
      <c r="M22" s="492"/>
    </row>
    <row r="23" spans="1:13" ht="21.75" customHeight="1">
      <c r="A23" s="176" t="s">
        <v>165</v>
      </c>
      <c r="B23" s="450">
        <v>60</v>
      </c>
      <c r="C23" s="504">
        <v>5</v>
      </c>
      <c r="D23" s="504">
        <v>15</v>
      </c>
      <c r="E23" s="504">
        <v>37</v>
      </c>
      <c r="F23" s="519">
        <v>1</v>
      </c>
      <c r="G23" s="496">
        <f aca="true" t="shared" si="8" ref="G23:G34">SUM(C23:F23)</f>
        <v>58</v>
      </c>
      <c r="H23" s="616">
        <f aca="true" t="shared" si="9" ref="H23:H34">C23</f>
        <v>5</v>
      </c>
      <c r="I23" s="616">
        <f aca="true" t="shared" si="10" ref="I23:I34">D23</f>
        <v>15</v>
      </c>
      <c r="J23" s="616">
        <f aca="true" t="shared" si="11" ref="J23:J34">E23</f>
        <v>37</v>
      </c>
      <c r="K23" s="617">
        <f aca="true" t="shared" si="12" ref="K23:K34">F23</f>
        <v>1</v>
      </c>
      <c r="L23" s="496">
        <f aca="true" t="shared" si="13" ref="L23:L34">SUM(H23:K23)</f>
        <v>58</v>
      </c>
      <c r="M23" s="499">
        <f aca="true" t="shared" si="14" ref="M23:M34">SUM(G23-L23)</f>
        <v>0</v>
      </c>
    </row>
    <row r="24" spans="1:13" ht="21.75" customHeight="1">
      <c r="A24" s="176" t="s">
        <v>457</v>
      </c>
      <c r="B24" s="450">
        <v>60</v>
      </c>
      <c r="C24" s="507">
        <v>18</v>
      </c>
      <c r="D24" s="507">
        <v>26</v>
      </c>
      <c r="E24" s="507">
        <v>16</v>
      </c>
      <c r="F24" s="520">
        <v>0</v>
      </c>
      <c r="G24" s="496">
        <f t="shared" si="8"/>
        <v>60</v>
      </c>
      <c r="H24" s="616">
        <f t="shared" si="9"/>
        <v>18</v>
      </c>
      <c r="I24" s="616">
        <f t="shared" si="10"/>
        <v>26</v>
      </c>
      <c r="J24" s="616">
        <f t="shared" si="11"/>
        <v>16</v>
      </c>
      <c r="K24" s="617">
        <f t="shared" si="12"/>
        <v>0</v>
      </c>
      <c r="L24" s="496">
        <f t="shared" si="13"/>
        <v>60</v>
      </c>
      <c r="M24" s="502">
        <f t="shared" si="14"/>
        <v>0</v>
      </c>
    </row>
    <row r="25" spans="1:13" ht="21.75" customHeight="1">
      <c r="A25" s="176" t="s">
        <v>458</v>
      </c>
      <c r="B25" s="450">
        <v>29</v>
      </c>
      <c r="C25" s="507">
        <v>29</v>
      </c>
      <c r="D25" s="507">
        <v>0</v>
      </c>
      <c r="E25" s="507">
        <v>0</v>
      </c>
      <c r="F25" s="520">
        <v>0</v>
      </c>
      <c r="G25" s="496">
        <f>SUM(C25:F25)</f>
        <v>29</v>
      </c>
      <c r="H25" s="616">
        <f aca="true" t="shared" si="15" ref="H25:K28">C25</f>
        <v>29</v>
      </c>
      <c r="I25" s="616">
        <f t="shared" si="15"/>
        <v>0</v>
      </c>
      <c r="J25" s="616">
        <f t="shared" si="15"/>
        <v>0</v>
      </c>
      <c r="K25" s="617">
        <f t="shared" si="15"/>
        <v>0</v>
      </c>
      <c r="L25" s="496">
        <f>SUM(H25:K25)</f>
        <v>29</v>
      </c>
      <c r="M25" s="502">
        <f>SUM(G25-L25)</f>
        <v>0</v>
      </c>
    </row>
    <row r="26" spans="1:13" ht="21.75" customHeight="1">
      <c r="A26" s="176" t="s">
        <v>440</v>
      </c>
      <c r="B26" s="450">
        <v>60</v>
      </c>
      <c r="C26" s="507">
        <v>23</v>
      </c>
      <c r="D26" s="507">
        <v>24</v>
      </c>
      <c r="E26" s="507">
        <v>13</v>
      </c>
      <c r="F26" s="520">
        <v>0</v>
      </c>
      <c r="G26" s="496">
        <f>SUM(C26:F26)</f>
        <v>60</v>
      </c>
      <c r="H26" s="616">
        <f t="shared" si="15"/>
        <v>23</v>
      </c>
      <c r="I26" s="616">
        <f t="shared" si="15"/>
        <v>24</v>
      </c>
      <c r="J26" s="616">
        <f t="shared" si="15"/>
        <v>13</v>
      </c>
      <c r="K26" s="617">
        <f t="shared" si="15"/>
        <v>0</v>
      </c>
      <c r="L26" s="496">
        <f>SUM(H26:K26)</f>
        <v>60</v>
      </c>
      <c r="M26" s="502">
        <f>SUM(G26-L26)</f>
        <v>0</v>
      </c>
    </row>
    <row r="27" spans="1:13" ht="21.75" customHeight="1">
      <c r="A27" s="176" t="s">
        <v>441</v>
      </c>
      <c r="B27" s="450">
        <v>30</v>
      </c>
      <c r="C27" s="507">
        <v>5</v>
      </c>
      <c r="D27" s="507">
        <v>11</v>
      </c>
      <c r="E27" s="507">
        <v>13</v>
      </c>
      <c r="F27" s="520">
        <v>1</v>
      </c>
      <c r="G27" s="496">
        <f>SUM(C27:F27)</f>
        <v>30</v>
      </c>
      <c r="H27" s="616">
        <f t="shared" si="15"/>
        <v>5</v>
      </c>
      <c r="I27" s="616">
        <f t="shared" si="15"/>
        <v>11</v>
      </c>
      <c r="J27" s="616">
        <f t="shared" si="15"/>
        <v>13</v>
      </c>
      <c r="K27" s="617">
        <f t="shared" si="15"/>
        <v>1</v>
      </c>
      <c r="L27" s="496">
        <f>SUM(H27:K27)</f>
        <v>30</v>
      </c>
      <c r="M27" s="502">
        <f>SUM(G27-L27)</f>
        <v>0</v>
      </c>
    </row>
    <row r="28" spans="1:13" ht="21.75" customHeight="1">
      <c r="A28" s="176" t="s">
        <v>442</v>
      </c>
      <c r="B28" s="450">
        <v>60</v>
      </c>
      <c r="C28" s="507">
        <v>6</v>
      </c>
      <c r="D28" s="507">
        <v>16</v>
      </c>
      <c r="E28" s="507">
        <v>36</v>
      </c>
      <c r="F28" s="520">
        <v>0</v>
      </c>
      <c r="G28" s="496">
        <f>SUM(C28:F28)</f>
        <v>58</v>
      </c>
      <c r="H28" s="616">
        <f t="shared" si="15"/>
        <v>6</v>
      </c>
      <c r="I28" s="616">
        <f t="shared" si="15"/>
        <v>16</v>
      </c>
      <c r="J28" s="616">
        <f t="shared" si="15"/>
        <v>36</v>
      </c>
      <c r="K28" s="617">
        <f t="shared" si="15"/>
        <v>0</v>
      </c>
      <c r="L28" s="496">
        <f>SUM(H28:K28)</f>
        <v>58</v>
      </c>
      <c r="M28" s="502">
        <f>SUM(G28-L28)</f>
        <v>0</v>
      </c>
    </row>
    <row r="29" spans="1:13" ht="21.75" customHeight="1">
      <c r="A29" s="176" t="s">
        <v>130</v>
      </c>
      <c r="B29" s="450">
        <v>50</v>
      </c>
      <c r="C29" s="507">
        <v>6</v>
      </c>
      <c r="D29" s="507">
        <v>29</v>
      </c>
      <c r="E29" s="507">
        <v>14</v>
      </c>
      <c r="F29" s="521">
        <v>0</v>
      </c>
      <c r="G29" s="496">
        <f t="shared" si="8"/>
        <v>49</v>
      </c>
      <c r="H29" s="616">
        <f t="shared" si="9"/>
        <v>6</v>
      </c>
      <c r="I29" s="616">
        <f t="shared" si="10"/>
        <v>29</v>
      </c>
      <c r="J29" s="616">
        <f t="shared" si="11"/>
        <v>14</v>
      </c>
      <c r="K29" s="617">
        <f t="shared" si="12"/>
        <v>0</v>
      </c>
      <c r="L29" s="496">
        <f t="shared" si="13"/>
        <v>49</v>
      </c>
      <c r="M29" s="499">
        <f t="shared" si="14"/>
        <v>0</v>
      </c>
    </row>
    <row r="30" spans="1:13" ht="21.75" customHeight="1">
      <c r="A30" s="177" t="s">
        <v>131</v>
      </c>
      <c r="B30" s="451">
        <v>30</v>
      </c>
      <c r="C30" s="507">
        <v>1</v>
      </c>
      <c r="D30" s="507">
        <v>11</v>
      </c>
      <c r="E30" s="507">
        <v>11</v>
      </c>
      <c r="F30" s="520">
        <v>1</v>
      </c>
      <c r="G30" s="496">
        <f t="shared" si="8"/>
        <v>24</v>
      </c>
      <c r="H30" s="616">
        <f t="shared" si="9"/>
        <v>1</v>
      </c>
      <c r="I30" s="616">
        <f t="shared" si="10"/>
        <v>11</v>
      </c>
      <c r="J30" s="616">
        <f t="shared" si="11"/>
        <v>11</v>
      </c>
      <c r="K30" s="617">
        <f t="shared" si="12"/>
        <v>1</v>
      </c>
      <c r="L30" s="496">
        <f t="shared" si="13"/>
        <v>24</v>
      </c>
      <c r="M30" s="502">
        <f t="shared" si="14"/>
        <v>0</v>
      </c>
    </row>
    <row r="31" spans="1:13" ht="21.75" customHeight="1">
      <c r="A31" s="177" t="s">
        <v>132</v>
      </c>
      <c r="B31" s="451">
        <v>30</v>
      </c>
      <c r="C31" s="507">
        <v>6</v>
      </c>
      <c r="D31" s="507">
        <v>18</v>
      </c>
      <c r="E31" s="507">
        <v>10</v>
      </c>
      <c r="F31" s="520">
        <v>0</v>
      </c>
      <c r="G31" s="496">
        <f t="shared" si="8"/>
        <v>34</v>
      </c>
      <c r="H31" s="616">
        <f t="shared" si="9"/>
        <v>6</v>
      </c>
      <c r="I31" s="616">
        <f t="shared" si="10"/>
        <v>18</v>
      </c>
      <c r="J31" s="616">
        <f t="shared" si="11"/>
        <v>10</v>
      </c>
      <c r="K31" s="617">
        <f t="shared" si="12"/>
        <v>0</v>
      </c>
      <c r="L31" s="496">
        <f t="shared" si="13"/>
        <v>34</v>
      </c>
      <c r="M31" s="502">
        <f t="shared" si="14"/>
        <v>0</v>
      </c>
    </row>
    <row r="32" spans="1:13" ht="21.75" customHeight="1">
      <c r="A32" s="177" t="s">
        <v>133</v>
      </c>
      <c r="B32" s="451">
        <v>60</v>
      </c>
      <c r="C32" s="507">
        <v>12</v>
      </c>
      <c r="D32" s="507">
        <v>36</v>
      </c>
      <c r="E32" s="507">
        <v>12</v>
      </c>
      <c r="F32" s="521">
        <v>0</v>
      </c>
      <c r="G32" s="496">
        <f t="shared" si="8"/>
        <v>60</v>
      </c>
      <c r="H32" s="616">
        <f t="shared" si="9"/>
        <v>12</v>
      </c>
      <c r="I32" s="616">
        <f t="shared" si="10"/>
        <v>36</v>
      </c>
      <c r="J32" s="616">
        <v>11</v>
      </c>
      <c r="K32" s="617">
        <f t="shared" si="12"/>
        <v>0</v>
      </c>
      <c r="L32" s="496">
        <f t="shared" si="13"/>
        <v>59</v>
      </c>
      <c r="M32" s="502">
        <f t="shared" si="14"/>
        <v>1</v>
      </c>
    </row>
    <row r="33" spans="1:13" ht="21.75" customHeight="1">
      <c r="A33" s="177" t="s">
        <v>134</v>
      </c>
      <c r="B33" s="451">
        <v>30</v>
      </c>
      <c r="C33" s="507">
        <v>4</v>
      </c>
      <c r="D33" s="507">
        <v>6</v>
      </c>
      <c r="E33" s="507">
        <v>10</v>
      </c>
      <c r="F33" s="521">
        <v>2</v>
      </c>
      <c r="G33" s="496">
        <f t="shared" si="8"/>
        <v>22</v>
      </c>
      <c r="H33" s="616">
        <f t="shared" si="9"/>
        <v>4</v>
      </c>
      <c r="I33" s="616">
        <f t="shared" si="10"/>
        <v>6</v>
      </c>
      <c r="J33" s="616">
        <f t="shared" si="11"/>
        <v>10</v>
      </c>
      <c r="K33" s="617">
        <f t="shared" si="12"/>
        <v>2</v>
      </c>
      <c r="L33" s="496">
        <f t="shared" si="13"/>
        <v>22</v>
      </c>
      <c r="M33" s="502">
        <f t="shared" si="14"/>
        <v>0</v>
      </c>
    </row>
    <row r="34" spans="1:13" ht="21.75" customHeight="1">
      <c r="A34" s="645" t="s">
        <v>135</v>
      </c>
      <c r="B34" s="646">
        <v>60</v>
      </c>
      <c r="C34" s="539">
        <v>24</v>
      </c>
      <c r="D34" s="539">
        <v>24</v>
      </c>
      <c r="E34" s="539">
        <v>11</v>
      </c>
      <c r="F34" s="647">
        <v>0</v>
      </c>
      <c r="G34" s="531">
        <f t="shared" si="8"/>
        <v>59</v>
      </c>
      <c r="H34" s="633">
        <f t="shared" si="9"/>
        <v>24</v>
      </c>
      <c r="I34" s="633">
        <f t="shared" si="10"/>
        <v>24</v>
      </c>
      <c r="J34" s="633">
        <f t="shared" si="11"/>
        <v>11</v>
      </c>
      <c r="K34" s="634">
        <f t="shared" si="12"/>
        <v>0</v>
      </c>
      <c r="L34" s="531">
        <f t="shared" si="13"/>
        <v>59</v>
      </c>
      <c r="M34" s="648">
        <f t="shared" si="14"/>
        <v>0</v>
      </c>
    </row>
    <row r="35" spans="1:13" ht="21.75" customHeight="1">
      <c r="A35" s="249"/>
      <c r="B35" s="455"/>
      <c r="C35" s="482"/>
      <c r="D35" s="482"/>
      <c r="E35" s="482"/>
      <c r="F35" s="482"/>
      <c r="G35" s="482"/>
      <c r="H35" s="610"/>
      <c r="I35" s="610"/>
      <c r="J35" s="610"/>
      <c r="K35" s="610"/>
      <c r="L35" s="482"/>
      <c r="M35" s="482"/>
    </row>
    <row r="36" spans="1:13" ht="26.25" customHeight="1">
      <c r="A36" s="699" t="s">
        <v>66</v>
      </c>
      <c r="B36" s="701" t="s">
        <v>53</v>
      </c>
      <c r="C36" s="709" t="s">
        <v>115</v>
      </c>
      <c r="D36" s="705"/>
      <c r="E36" s="705"/>
      <c r="F36" s="705"/>
      <c r="G36" s="706"/>
      <c r="H36" s="710" t="s">
        <v>54</v>
      </c>
      <c r="I36" s="705"/>
      <c r="J36" s="705"/>
      <c r="K36" s="705"/>
      <c r="L36" s="706"/>
      <c r="M36" s="707" t="s">
        <v>221</v>
      </c>
    </row>
    <row r="37" spans="1:13" ht="32.25" customHeight="1">
      <c r="A37" s="700"/>
      <c r="B37" s="702"/>
      <c r="C37" s="483" t="s">
        <v>206</v>
      </c>
      <c r="D37" s="484" t="s">
        <v>207</v>
      </c>
      <c r="E37" s="485" t="s">
        <v>208</v>
      </c>
      <c r="F37" s="484" t="s">
        <v>209</v>
      </c>
      <c r="G37" s="487" t="s">
        <v>6</v>
      </c>
      <c r="H37" s="620" t="s">
        <v>206</v>
      </c>
      <c r="I37" s="612" t="s">
        <v>207</v>
      </c>
      <c r="J37" s="613" t="s">
        <v>208</v>
      </c>
      <c r="K37" s="612" t="s">
        <v>209</v>
      </c>
      <c r="L37" s="487" t="s">
        <v>6</v>
      </c>
      <c r="M37" s="708"/>
    </row>
    <row r="38" spans="1:13" ht="21.75" customHeight="1">
      <c r="A38" s="174" t="s">
        <v>60</v>
      </c>
      <c r="B38" s="452"/>
      <c r="C38" s="488"/>
      <c r="D38" s="488"/>
      <c r="E38" s="650"/>
      <c r="F38" s="651"/>
      <c r="G38" s="490"/>
      <c r="H38" s="621"/>
      <c r="I38" s="614"/>
      <c r="J38" s="614"/>
      <c r="K38" s="615"/>
      <c r="L38" s="490"/>
      <c r="M38" s="492"/>
    </row>
    <row r="39" spans="1:13" ht="21.75" customHeight="1">
      <c r="A39" s="181" t="s">
        <v>471</v>
      </c>
      <c r="B39" s="450"/>
      <c r="C39" s="649"/>
      <c r="D39" s="488"/>
      <c r="E39" s="491"/>
      <c r="F39" s="489"/>
      <c r="G39" s="490"/>
      <c r="H39" s="614"/>
      <c r="I39" s="614"/>
      <c r="J39" s="614"/>
      <c r="K39" s="615"/>
      <c r="L39" s="490"/>
      <c r="M39" s="492"/>
    </row>
    <row r="40" spans="1:13" ht="21.75" customHeight="1">
      <c r="A40" s="177" t="s">
        <v>136</v>
      </c>
      <c r="B40" s="451">
        <v>60</v>
      </c>
      <c r="C40" s="507">
        <v>4</v>
      </c>
      <c r="D40" s="507">
        <v>39</v>
      </c>
      <c r="E40" s="507">
        <v>17</v>
      </c>
      <c r="F40" s="520" t="s">
        <v>438</v>
      </c>
      <c r="G40" s="527">
        <f>SUM(C40:F40)</f>
        <v>60</v>
      </c>
      <c r="H40" s="644">
        <f>C40</f>
        <v>4</v>
      </c>
      <c r="I40" s="644">
        <f>D40</f>
        <v>39</v>
      </c>
      <c r="J40" s="644">
        <v>16</v>
      </c>
      <c r="K40" s="642">
        <f>F40</f>
      </c>
      <c r="L40" s="527">
        <f>SUM(H40:K40)</f>
        <v>59</v>
      </c>
      <c r="M40" s="502">
        <f>SUM(G40-L40)</f>
        <v>1</v>
      </c>
    </row>
    <row r="41" spans="1:13" ht="21.75" customHeight="1">
      <c r="A41" s="178" t="s">
        <v>138</v>
      </c>
      <c r="B41" s="451">
        <v>30</v>
      </c>
      <c r="C41" s="507">
        <v>9</v>
      </c>
      <c r="D41" s="507">
        <v>14</v>
      </c>
      <c r="E41" s="507">
        <v>4</v>
      </c>
      <c r="F41" s="520">
        <v>1</v>
      </c>
      <c r="G41" s="496">
        <f>SUM(C41:F41)</f>
        <v>28</v>
      </c>
      <c r="H41" s="616">
        <v>8</v>
      </c>
      <c r="I41" s="616">
        <v>13</v>
      </c>
      <c r="J41" s="616">
        <f>E41</f>
        <v>4</v>
      </c>
      <c r="K41" s="617">
        <f>F41</f>
        <v>1</v>
      </c>
      <c r="L41" s="496">
        <f>SUM(H41:K41)</f>
        <v>26</v>
      </c>
      <c r="M41" s="502">
        <f>SUM(G41-L41)</f>
        <v>2</v>
      </c>
    </row>
    <row r="42" spans="1:13" ht="21.75" customHeight="1">
      <c r="A42" s="178" t="s">
        <v>137</v>
      </c>
      <c r="B42" s="451">
        <v>60</v>
      </c>
      <c r="C42" s="507">
        <v>22</v>
      </c>
      <c r="D42" s="507">
        <v>22</v>
      </c>
      <c r="E42" s="507">
        <v>14</v>
      </c>
      <c r="F42" s="520" t="s">
        <v>438</v>
      </c>
      <c r="G42" s="496">
        <f>SUM(C42:F42)</f>
        <v>58</v>
      </c>
      <c r="H42" s="616">
        <f>C42</f>
        <v>22</v>
      </c>
      <c r="I42" s="616">
        <f>D42</f>
        <v>22</v>
      </c>
      <c r="J42" s="616">
        <f>E42</f>
        <v>14</v>
      </c>
      <c r="K42" s="617">
        <f>F42</f>
      </c>
      <c r="L42" s="496">
        <f>SUM(H42:K42)</f>
        <v>58</v>
      </c>
      <c r="M42" s="502">
        <f>SUM(G42-L42)</f>
        <v>0</v>
      </c>
    </row>
    <row r="43" spans="1:13" ht="21.75" customHeight="1" thickBot="1">
      <c r="A43" s="179" t="s">
        <v>6</v>
      </c>
      <c r="B43" s="456">
        <f aca="true" t="shared" si="16" ref="B43:M43">SUM(B23:B42)</f>
        <v>709</v>
      </c>
      <c r="C43" s="513">
        <f t="shared" si="16"/>
        <v>174</v>
      </c>
      <c r="D43" s="513">
        <f t="shared" si="16"/>
        <v>291</v>
      </c>
      <c r="E43" s="513">
        <f t="shared" si="16"/>
        <v>218</v>
      </c>
      <c r="F43" s="514">
        <f t="shared" si="16"/>
        <v>6</v>
      </c>
      <c r="G43" s="515">
        <f t="shared" si="16"/>
        <v>689</v>
      </c>
      <c r="H43" s="618">
        <f t="shared" si="16"/>
        <v>173</v>
      </c>
      <c r="I43" s="618">
        <f t="shared" si="16"/>
        <v>290</v>
      </c>
      <c r="J43" s="618">
        <f t="shared" si="16"/>
        <v>216</v>
      </c>
      <c r="K43" s="619">
        <f t="shared" si="16"/>
        <v>6</v>
      </c>
      <c r="L43" s="515">
        <f t="shared" si="16"/>
        <v>685</v>
      </c>
      <c r="M43" s="517">
        <f t="shared" si="16"/>
        <v>4</v>
      </c>
    </row>
    <row r="44" spans="1:13" ht="21.75" customHeight="1" thickTop="1">
      <c r="A44" s="181" t="s">
        <v>61</v>
      </c>
      <c r="B44" s="452"/>
      <c r="C44" s="522"/>
      <c r="D44" s="523"/>
      <c r="E44" s="523"/>
      <c r="F44" s="523"/>
      <c r="G44" s="524"/>
      <c r="H44" s="622"/>
      <c r="I44" s="623"/>
      <c r="J44" s="624"/>
      <c r="K44" s="623"/>
      <c r="L44" s="524"/>
      <c r="M44" s="525"/>
    </row>
    <row r="45" spans="1:13" ht="21.75" customHeight="1">
      <c r="A45" s="176" t="s">
        <v>141</v>
      </c>
      <c r="B45" s="450">
        <v>25</v>
      </c>
      <c r="C45" s="504">
        <v>5</v>
      </c>
      <c r="D45" s="504">
        <v>1</v>
      </c>
      <c r="E45" s="498">
        <v>0</v>
      </c>
      <c r="F45" s="498">
        <v>1</v>
      </c>
      <c r="G45" s="496">
        <f aca="true" t="shared" si="17" ref="G45:G50">SUM(C45:F45)</f>
        <v>7</v>
      </c>
      <c r="H45" s="616">
        <f>C45</f>
        <v>5</v>
      </c>
      <c r="I45" s="616">
        <f>D45</f>
        <v>1</v>
      </c>
      <c r="J45" s="616">
        <f>E45</f>
        <v>0</v>
      </c>
      <c r="K45" s="617">
        <f>F45</f>
        <v>1</v>
      </c>
      <c r="L45" s="496">
        <f>SUM(H45:K45)</f>
        <v>7</v>
      </c>
      <c r="M45" s="499">
        <f>SUM(G45-L45)</f>
        <v>0</v>
      </c>
    </row>
    <row r="46" spans="1:13" ht="21.75" customHeight="1">
      <c r="A46" s="177" t="s">
        <v>140</v>
      </c>
      <c r="B46" s="451">
        <v>45</v>
      </c>
      <c r="C46" s="507">
        <v>34</v>
      </c>
      <c r="D46" s="507">
        <v>9</v>
      </c>
      <c r="E46" s="526">
        <v>0</v>
      </c>
      <c r="F46" s="507">
        <v>4</v>
      </c>
      <c r="G46" s="527">
        <f t="shared" si="17"/>
        <v>47</v>
      </c>
      <c r="H46" s="616">
        <v>33</v>
      </c>
      <c r="I46" s="616">
        <f aca="true" t="shared" si="18" ref="I46:K49">D46</f>
        <v>9</v>
      </c>
      <c r="J46" s="616">
        <f t="shared" si="18"/>
        <v>0</v>
      </c>
      <c r="K46" s="617">
        <f t="shared" si="18"/>
        <v>4</v>
      </c>
      <c r="L46" s="496">
        <f>SUM(H46:K46)</f>
        <v>46</v>
      </c>
      <c r="M46" s="502">
        <f>SUM(G46-L46)</f>
        <v>1</v>
      </c>
    </row>
    <row r="47" spans="1:13" ht="21.75" customHeight="1">
      <c r="A47" s="177" t="s">
        <v>142</v>
      </c>
      <c r="B47" s="451">
        <v>30</v>
      </c>
      <c r="C47" s="507">
        <v>20</v>
      </c>
      <c r="D47" s="507">
        <v>8</v>
      </c>
      <c r="E47" s="507">
        <v>2</v>
      </c>
      <c r="F47" s="507">
        <v>0</v>
      </c>
      <c r="G47" s="527">
        <f t="shared" si="17"/>
        <v>30</v>
      </c>
      <c r="H47" s="616">
        <f>C47</f>
        <v>20</v>
      </c>
      <c r="I47" s="616">
        <f t="shared" si="18"/>
        <v>8</v>
      </c>
      <c r="J47" s="616">
        <f t="shared" si="18"/>
        <v>2</v>
      </c>
      <c r="K47" s="617">
        <f t="shared" si="18"/>
        <v>0</v>
      </c>
      <c r="L47" s="496">
        <f>SUM(H47:K47)</f>
        <v>30</v>
      </c>
      <c r="M47" s="502">
        <f>SUM(G47-L47)</f>
        <v>0</v>
      </c>
    </row>
    <row r="48" spans="1:13" ht="21.75" customHeight="1">
      <c r="A48" s="177" t="s">
        <v>144</v>
      </c>
      <c r="B48" s="451">
        <v>40</v>
      </c>
      <c r="C48" s="507">
        <v>31</v>
      </c>
      <c r="D48" s="507">
        <v>4</v>
      </c>
      <c r="E48" s="507">
        <v>1</v>
      </c>
      <c r="F48" s="507">
        <v>0</v>
      </c>
      <c r="G48" s="527">
        <f t="shared" si="17"/>
        <v>36</v>
      </c>
      <c r="H48" s="616">
        <f>C48</f>
        <v>31</v>
      </c>
      <c r="I48" s="616">
        <f t="shared" si="18"/>
        <v>4</v>
      </c>
      <c r="J48" s="616">
        <f t="shared" si="18"/>
        <v>1</v>
      </c>
      <c r="K48" s="617">
        <f t="shared" si="18"/>
        <v>0</v>
      </c>
      <c r="L48" s="496">
        <f>SUM(H48:K48)</f>
        <v>36</v>
      </c>
      <c r="M48" s="502">
        <f>SUM(G48-L48)</f>
        <v>0</v>
      </c>
    </row>
    <row r="49" spans="1:13" ht="21.75" customHeight="1">
      <c r="A49" s="183" t="s">
        <v>143</v>
      </c>
      <c r="B49" s="452">
        <v>50</v>
      </c>
      <c r="C49" s="507">
        <v>32</v>
      </c>
      <c r="D49" s="507">
        <v>15</v>
      </c>
      <c r="E49" s="507">
        <v>2</v>
      </c>
      <c r="F49" s="507">
        <v>2</v>
      </c>
      <c r="G49" s="528">
        <f t="shared" si="17"/>
        <v>51</v>
      </c>
      <c r="H49" s="616">
        <v>30</v>
      </c>
      <c r="I49" s="616">
        <f t="shared" si="18"/>
        <v>15</v>
      </c>
      <c r="J49" s="616">
        <f t="shared" si="18"/>
        <v>2</v>
      </c>
      <c r="K49" s="617">
        <f t="shared" si="18"/>
        <v>2</v>
      </c>
      <c r="L49" s="496">
        <f>SUM(H49:K49)</f>
        <v>49</v>
      </c>
      <c r="M49" s="502">
        <f>SUM(G49-L49)</f>
        <v>2</v>
      </c>
    </row>
    <row r="50" spans="1:13" ht="21.75" customHeight="1" thickBot="1">
      <c r="A50" s="179" t="s">
        <v>6</v>
      </c>
      <c r="B50" s="456">
        <f>SUM(B45:B49)</f>
        <v>190</v>
      </c>
      <c r="C50" s="529">
        <f>SUM(C45:C49)</f>
        <v>122</v>
      </c>
      <c r="D50" s="516">
        <f>SUM(D45:D49)</f>
        <v>37</v>
      </c>
      <c r="E50" s="513">
        <f>SUM(E45:E49)</f>
        <v>5</v>
      </c>
      <c r="F50" s="516">
        <f>SUM(F45:F49)</f>
        <v>7</v>
      </c>
      <c r="G50" s="515">
        <f t="shared" si="17"/>
        <v>171</v>
      </c>
      <c r="H50" s="625">
        <f aca="true" t="shared" si="19" ref="H50:M50">SUM(H45:H49)</f>
        <v>119</v>
      </c>
      <c r="I50" s="618">
        <f t="shared" si="19"/>
        <v>37</v>
      </c>
      <c r="J50" s="618">
        <f t="shared" si="19"/>
        <v>5</v>
      </c>
      <c r="K50" s="618">
        <f t="shared" si="19"/>
        <v>7</v>
      </c>
      <c r="L50" s="515">
        <f t="shared" si="19"/>
        <v>168</v>
      </c>
      <c r="M50" s="517">
        <f t="shared" si="19"/>
        <v>3</v>
      </c>
    </row>
    <row r="51" spans="1:13" ht="21.75" customHeight="1" thickTop="1">
      <c r="A51" s="182" t="s">
        <v>62</v>
      </c>
      <c r="B51" s="453"/>
      <c r="C51" s="465"/>
      <c r="D51" s="465"/>
      <c r="E51" s="466"/>
      <c r="F51" s="466"/>
      <c r="G51" s="467"/>
      <c r="H51" s="626"/>
      <c r="I51" s="627"/>
      <c r="J51" s="627"/>
      <c r="K51" s="628"/>
      <c r="L51" s="467"/>
      <c r="M51" s="530"/>
    </row>
    <row r="52" spans="1:13" ht="21.75" customHeight="1">
      <c r="A52" s="176" t="s">
        <v>145</v>
      </c>
      <c r="B52" s="450">
        <v>100</v>
      </c>
      <c r="C52" s="503">
        <v>43</v>
      </c>
      <c r="D52" s="504">
        <v>33</v>
      </c>
      <c r="E52" s="504">
        <v>24</v>
      </c>
      <c r="F52" s="498">
        <v>0</v>
      </c>
      <c r="G52" s="496">
        <f>SUM(C52:F52)</f>
        <v>100</v>
      </c>
      <c r="H52" s="616">
        <v>42</v>
      </c>
      <c r="I52" s="616">
        <f>D52</f>
        <v>33</v>
      </c>
      <c r="J52" s="616">
        <f>E52</f>
        <v>24</v>
      </c>
      <c r="K52" s="617">
        <f>F52</f>
        <v>0</v>
      </c>
      <c r="L52" s="496">
        <f>SUM(H52:K52)</f>
        <v>99</v>
      </c>
      <c r="M52" s="499">
        <f>SUM(G52-L52)</f>
        <v>1</v>
      </c>
    </row>
    <row r="53" spans="1:13" ht="21.75" customHeight="1">
      <c r="A53" s="177" t="s">
        <v>381</v>
      </c>
      <c r="B53" s="451">
        <v>100</v>
      </c>
      <c r="C53" s="507">
        <v>59</v>
      </c>
      <c r="D53" s="507">
        <v>33</v>
      </c>
      <c r="E53" s="507">
        <v>20</v>
      </c>
      <c r="F53" s="526">
        <v>0</v>
      </c>
      <c r="G53" s="496">
        <f>SUM(C53:F53)</f>
        <v>112</v>
      </c>
      <c r="H53" s="616">
        <v>58</v>
      </c>
      <c r="I53" s="616">
        <v>32</v>
      </c>
      <c r="J53" s="616">
        <f aca="true" t="shared" si="20" ref="J53:K56">E53</f>
        <v>20</v>
      </c>
      <c r="K53" s="617">
        <f t="shared" si="20"/>
        <v>0</v>
      </c>
      <c r="L53" s="496">
        <f>SUM(H53:K53)</f>
        <v>110</v>
      </c>
      <c r="M53" s="502">
        <f>SUM(G53-L53)</f>
        <v>2</v>
      </c>
    </row>
    <row r="54" spans="1:13" ht="21.75" customHeight="1">
      <c r="A54" s="177" t="s">
        <v>146</v>
      </c>
      <c r="B54" s="451">
        <v>40</v>
      </c>
      <c r="C54" s="507">
        <v>35</v>
      </c>
      <c r="D54" s="507">
        <v>7</v>
      </c>
      <c r="E54" s="507">
        <v>10</v>
      </c>
      <c r="F54" s="526">
        <v>0</v>
      </c>
      <c r="G54" s="496">
        <f>SUM(C54:F54)</f>
        <v>52</v>
      </c>
      <c r="H54" s="616">
        <v>33</v>
      </c>
      <c r="I54" s="616">
        <f>D54</f>
        <v>7</v>
      </c>
      <c r="J54" s="616">
        <f t="shared" si="20"/>
        <v>10</v>
      </c>
      <c r="K54" s="617">
        <f t="shared" si="20"/>
        <v>0</v>
      </c>
      <c r="L54" s="496">
        <f>SUM(H54:K54)</f>
        <v>50</v>
      </c>
      <c r="M54" s="502">
        <f>SUM(G54-L54)</f>
        <v>2</v>
      </c>
    </row>
    <row r="55" spans="1:13" ht="21.75" customHeight="1">
      <c r="A55" s="177" t="s">
        <v>147</v>
      </c>
      <c r="B55" s="451">
        <v>60</v>
      </c>
      <c r="C55" s="507">
        <v>41</v>
      </c>
      <c r="D55" s="507">
        <v>29</v>
      </c>
      <c r="E55" s="507">
        <v>10</v>
      </c>
      <c r="F55" s="526">
        <v>0</v>
      </c>
      <c r="G55" s="496">
        <f>SUM(C55:F55)</f>
        <v>80</v>
      </c>
      <c r="H55" s="616">
        <v>39</v>
      </c>
      <c r="I55" s="616">
        <f>D55</f>
        <v>29</v>
      </c>
      <c r="J55" s="616">
        <f t="shared" si="20"/>
        <v>10</v>
      </c>
      <c r="K55" s="617">
        <f t="shared" si="20"/>
        <v>0</v>
      </c>
      <c r="L55" s="496">
        <f>SUM(H55:K55)</f>
        <v>78</v>
      </c>
      <c r="M55" s="502">
        <f>SUM(G55-L55)</f>
        <v>2</v>
      </c>
    </row>
    <row r="56" spans="1:13" ht="21.75" customHeight="1">
      <c r="A56" s="178" t="s">
        <v>168</v>
      </c>
      <c r="B56" s="454">
        <v>80</v>
      </c>
      <c r="C56" s="507">
        <v>18</v>
      </c>
      <c r="D56" s="507">
        <v>11</v>
      </c>
      <c r="E56" s="507">
        <v>13</v>
      </c>
      <c r="F56" s="507">
        <v>34</v>
      </c>
      <c r="G56" s="531">
        <f>SUM(C56:F56)</f>
        <v>76</v>
      </c>
      <c r="H56" s="616">
        <f>C56</f>
        <v>18</v>
      </c>
      <c r="I56" s="616">
        <f>D56</f>
        <v>11</v>
      </c>
      <c r="J56" s="616">
        <f t="shared" si="20"/>
        <v>13</v>
      </c>
      <c r="K56" s="617">
        <f t="shared" si="20"/>
        <v>34</v>
      </c>
      <c r="L56" s="496">
        <f>SUM(H56:K56)</f>
        <v>76</v>
      </c>
      <c r="M56" s="502">
        <f>SUM(G56-L56)</f>
        <v>0</v>
      </c>
    </row>
    <row r="57" spans="1:13" ht="21.75" customHeight="1" thickBot="1">
      <c r="A57" s="179" t="s">
        <v>6</v>
      </c>
      <c r="B57" s="456">
        <f aca="true" t="shared" si="21" ref="B57:K57">SUM(B52:B56)</f>
        <v>380</v>
      </c>
      <c r="C57" s="513">
        <f t="shared" si="21"/>
        <v>196</v>
      </c>
      <c r="D57" s="513">
        <f t="shared" si="21"/>
        <v>113</v>
      </c>
      <c r="E57" s="513">
        <f t="shared" si="21"/>
        <v>77</v>
      </c>
      <c r="F57" s="513">
        <f t="shared" si="21"/>
        <v>34</v>
      </c>
      <c r="G57" s="532">
        <f t="shared" si="21"/>
        <v>420</v>
      </c>
      <c r="H57" s="625">
        <f t="shared" si="21"/>
        <v>190</v>
      </c>
      <c r="I57" s="618">
        <f t="shared" si="21"/>
        <v>112</v>
      </c>
      <c r="J57" s="618">
        <f t="shared" si="21"/>
        <v>77</v>
      </c>
      <c r="K57" s="618">
        <f t="shared" si="21"/>
        <v>34</v>
      </c>
      <c r="L57" s="515">
        <f>SUM(L52:L56)</f>
        <v>413</v>
      </c>
      <c r="M57" s="517">
        <f>SUM(M52:M56)</f>
        <v>7</v>
      </c>
    </row>
    <row r="58" spans="1:13" ht="21.75" customHeight="1" thickTop="1">
      <c r="A58" s="181" t="s">
        <v>59</v>
      </c>
      <c r="B58" s="452"/>
      <c r="C58" s="518"/>
      <c r="D58" s="466"/>
      <c r="E58" s="488"/>
      <c r="F58" s="466"/>
      <c r="G58" s="490"/>
      <c r="H58" s="621"/>
      <c r="I58" s="614"/>
      <c r="J58" s="614"/>
      <c r="K58" s="615"/>
      <c r="L58" s="490"/>
      <c r="M58" s="492"/>
    </row>
    <row r="59" spans="1:13" ht="21.75" customHeight="1">
      <c r="A59" s="176" t="s">
        <v>139</v>
      </c>
      <c r="B59" s="450">
        <v>400</v>
      </c>
      <c r="C59" s="504">
        <v>158</v>
      </c>
      <c r="D59" s="504">
        <v>173</v>
      </c>
      <c r="E59" s="511">
        <v>99</v>
      </c>
      <c r="F59" s="498">
        <v>0</v>
      </c>
      <c r="G59" s="496">
        <f>SUM(C59:F59)</f>
        <v>430</v>
      </c>
      <c r="H59" s="616">
        <v>156</v>
      </c>
      <c r="I59" s="616">
        <f>D59</f>
        <v>173</v>
      </c>
      <c r="J59" s="616">
        <f>E59</f>
        <v>99</v>
      </c>
      <c r="K59" s="617">
        <f>F59</f>
        <v>0</v>
      </c>
      <c r="L59" s="496">
        <f>SUM(H59:K59)</f>
        <v>428</v>
      </c>
      <c r="M59" s="499">
        <f>SUM(G59-L59)</f>
        <v>2</v>
      </c>
    </row>
    <row r="60" spans="1:13" ht="21.75" customHeight="1" thickBot="1">
      <c r="A60" s="179" t="s">
        <v>6</v>
      </c>
      <c r="B60" s="456">
        <f aca="true" t="shared" si="22" ref="B60:K60">SUM(B59:B59)</f>
        <v>400</v>
      </c>
      <c r="C60" s="513">
        <f t="shared" si="22"/>
        <v>158</v>
      </c>
      <c r="D60" s="513">
        <f t="shared" si="22"/>
        <v>173</v>
      </c>
      <c r="E60" s="513">
        <f t="shared" si="22"/>
        <v>99</v>
      </c>
      <c r="F60" s="516">
        <f t="shared" si="22"/>
        <v>0</v>
      </c>
      <c r="G60" s="515">
        <f t="shared" si="22"/>
        <v>430</v>
      </c>
      <c r="H60" s="625">
        <f t="shared" si="22"/>
        <v>156</v>
      </c>
      <c r="I60" s="618">
        <f t="shared" si="22"/>
        <v>173</v>
      </c>
      <c r="J60" s="618">
        <f t="shared" si="22"/>
        <v>99</v>
      </c>
      <c r="K60" s="619">
        <f t="shared" si="22"/>
        <v>0</v>
      </c>
      <c r="L60" s="515">
        <f>SUM(L59:L59)</f>
        <v>428</v>
      </c>
      <c r="M60" s="517">
        <f>SUM(M59:M59)</f>
        <v>2</v>
      </c>
    </row>
    <row r="61" spans="1:13" ht="21.75" customHeight="1" thickTop="1">
      <c r="A61" s="185" t="s">
        <v>198</v>
      </c>
      <c r="B61" s="454"/>
      <c r="C61" s="533"/>
      <c r="D61" s="466"/>
      <c r="E61" s="465"/>
      <c r="F61" s="466"/>
      <c r="G61" s="534"/>
      <c r="H61" s="629"/>
      <c r="I61" s="630"/>
      <c r="J61" s="630"/>
      <c r="K61" s="631"/>
      <c r="L61" s="534"/>
      <c r="M61" s="536"/>
    </row>
    <row r="62" spans="1:13" ht="21.75" customHeight="1">
      <c r="A62" s="460" t="s">
        <v>383</v>
      </c>
      <c r="B62" s="450">
        <v>70</v>
      </c>
      <c r="C62" s="497">
        <v>14</v>
      </c>
      <c r="D62" s="498">
        <v>10</v>
      </c>
      <c r="E62" s="498">
        <v>15</v>
      </c>
      <c r="F62" s="498">
        <v>11</v>
      </c>
      <c r="G62" s="496">
        <f>SUM(C62:F62)</f>
        <v>50</v>
      </c>
      <c r="H62" s="616">
        <f>C62</f>
        <v>14</v>
      </c>
      <c r="I62" s="616">
        <f>D62</f>
        <v>10</v>
      </c>
      <c r="J62" s="616">
        <f>E62</f>
        <v>15</v>
      </c>
      <c r="K62" s="617">
        <f>F62</f>
        <v>11</v>
      </c>
      <c r="L62" s="496">
        <f>SUM(H62:K62)</f>
        <v>50</v>
      </c>
      <c r="M62" s="499">
        <f>SUM(G62-L62)</f>
        <v>0</v>
      </c>
    </row>
    <row r="63" spans="1:13" ht="21.75" customHeight="1">
      <c r="A63" s="461" t="s">
        <v>384</v>
      </c>
      <c r="B63" s="451">
        <v>70</v>
      </c>
      <c r="C63" s="537">
        <v>4</v>
      </c>
      <c r="D63" s="526">
        <v>5</v>
      </c>
      <c r="E63" s="526">
        <v>23</v>
      </c>
      <c r="F63" s="526">
        <v>14</v>
      </c>
      <c r="G63" s="496">
        <f>SUM(C63:F63)</f>
        <v>46</v>
      </c>
      <c r="H63" s="616">
        <f>C63</f>
        <v>4</v>
      </c>
      <c r="I63" s="616">
        <v>4</v>
      </c>
      <c r="J63" s="616">
        <f>E63</f>
        <v>23</v>
      </c>
      <c r="K63" s="617">
        <f>F63</f>
        <v>14</v>
      </c>
      <c r="L63" s="496">
        <f>SUM(H63:K63)</f>
        <v>45</v>
      </c>
      <c r="M63" s="499">
        <f>SUM(G63-L63)</f>
        <v>1</v>
      </c>
    </row>
    <row r="64" spans="1:13" ht="21.75" customHeight="1">
      <c r="A64" s="462" t="s">
        <v>199</v>
      </c>
      <c r="B64" s="600">
        <v>240</v>
      </c>
      <c r="C64" s="538">
        <v>110</v>
      </c>
      <c r="D64" s="539">
        <v>188</v>
      </c>
      <c r="E64" s="539">
        <v>37</v>
      </c>
      <c r="F64" s="540">
        <v>0</v>
      </c>
      <c r="G64" s="531">
        <f>SUM(C64:F64)</f>
        <v>335</v>
      </c>
      <c r="H64" s="632">
        <v>109</v>
      </c>
      <c r="I64" s="633">
        <v>186</v>
      </c>
      <c r="J64" s="633">
        <v>36</v>
      </c>
      <c r="K64" s="634">
        <f>F64</f>
        <v>0</v>
      </c>
      <c r="L64" s="531">
        <f>SUM(H64:K64)</f>
        <v>331</v>
      </c>
      <c r="M64" s="541">
        <f>SUM(G64-L64)</f>
        <v>4</v>
      </c>
    </row>
    <row r="65" spans="1:13" ht="21.75" customHeight="1" thickBot="1">
      <c r="A65" s="188" t="s">
        <v>6</v>
      </c>
      <c r="B65" s="457">
        <f aca="true" t="shared" si="23" ref="B65:L65">SUM(B62:B64)</f>
        <v>380</v>
      </c>
      <c r="C65" s="542">
        <f t="shared" si="23"/>
        <v>128</v>
      </c>
      <c r="D65" s="542">
        <f t="shared" si="23"/>
        <v>203</v>
      </c>
      <c r="E65" s="542">
        <f t="shared" si="23"/>
        <v>75</v>
      </c>
      <c r="F65" s="543">
        <f t="shared" si="23"/>
        <v>25</v>
      </c>
      <c r="G65" s="532">
        <f t="shared" si="23"/>
        <v>431</v>
      </c>
      <c r="H65" s="635">
        <f t="shared" si="23"/>
        <v>127</v>
      </c>
      <c r="I65" s="636">
        <f t="shared" si="23"/>
        <v>200</v>
      </c>
      <c r="J65" s="636">
        <f t="shared" si="23"/>
        <v>74</v>
      </c>
      <c r="K65" s="637">
        <f t="shared" si="23"/>
        <v>25</v>
      </c>
      <c r="L65" s="532">
        <f t="shared" si="23"/>
        <v>426</v>
      </c>
      <c r="M65" s="544">
        <f>SUM(G65-L65)</f>
        <v>5</v>
      </c>
    </row>
    <row r="66" spans="1:13" ht="21.75" customHeight="1" thickBot="1" thickTop="1">
      <c r="A66" s="186" t="s">
        <v>69</v>
      </c>
      <c r="B66" s="463">
        <f aca="true" t="shared" si="24" ref="B66:L66">SUM(B21+B43+B60+B50+B57+B65)</f>
        <v>2739</v>
      </c>
      <c r="C66" s="545">
        <f t="shared" si="24"/>
        <v>1001</v>
      </c>
      <c r="D66" s="546">
        <f t="shared" si="24"/>
        <v>1114</v>
      </c>
      <c r="E66" s="545">
        <f t="shared" si="24"/>
        <v>663</v>
      </c>
      <c r="F66" s="546">
        <f t="shared" si="24"/>
        <v>102</v>
      </c>
      <c r="G66" s="547">
        <f t="shared" si="24"/>
        <v>2880</v>
      </c>
      <c r="H66" s="638">
        <f t="shared" si="24"/>
        <v>985</v>
      </c>
      <c r="I66" s="639">
        <f t="shared" si="24"/>
        <v>1108</v>
      </c>
      <c r="J66" s="640">
        <f t="shared" si="24"/>
        <v>659</v>
      </c>
      <c r="K66" s="639">
        <f t="shared" si="24"/>
        <v>102</v>
      </c>
      <c r="L66" s="548">
        <f t="shared" si="24"/>
        <v>2854</v>
      </c>
      <c r="M66" s="549">
        <f>SUM(M21+M43+M60+M50+M57+M65+M34)</f>
        <v>26</v>
      </c>
    </row>
    <row r="67" ht="21.75" customHeight="1" thickTop="1"/>
    <row r="68" spans="1:13" ht="21.75" customHeight="1">
      <c r="A68" s="714" t="s">
        <v>70</v>
      </c>
      <c r="B68" s="715" t="s">
        <v>53</v>
      </c>
      <c r="C68" s="711" t="s">
        <v>115</v>
      </c>
      <c r="D68" s="711"/>
      <c r="E68" s="711"/>
      <c r="F68" s="711"/>
      <c r="G68" s="712"/>
      <c r="H68" s="711" t="s">
        <v>54</v>
      </c>
      <c r="I68" s="711"/>
      <c r="J68" s="711"/>
      <c r="K68" s="711"/>
      <c r="L68" s="712"/>
      <c r="M68" s="713" t="s">
        <v>221</v>
      </c>
    </row>
    <row r="69" spans="1:13" ht="41.25" customHeight="1">
      <c r="A69" s="714"/>
      <c r="B69" s="715"/>
      <c r="C69" s="483" t="s">
        <v>206</v>
      </c>
      <c r="D69" s="484" t="s">
        <v>207</v>
      </c>
      <c r="E69" s="485" t="s">
        <v>208</v>
      </c>
      <c r="F69" s="484" t="s">
        <v>209</v>
      </c>
      <c r="G69" s="487" t="s">
        <v>6</v>
      </c>
      <c r="H69" s="653" t="s">
        <v>206</v>
      </c>
      <c r="I69" s="484" t="s">
        <v>207</v>
      </c>
      <c r="J69" s="485" t="s">
        <v>208</v>
      </c>
      <c r="K69" s="484" t="s">
        <v>209</v>
      </c>
      <c r="L69" s="487" t="s">
        <v>6</v>
      </c>
      <c r="M69" s="713"/>
    </row>
    <row r="70" spans="1:13" ht="21.75" customHeight="1">
      <c r="A70" s="251" t="s">
        <v>33</v>
      </c>
      <c r="B70" s="654"/>
      <c r="C70" s="551"/>
      <c r="D70" s="474"/>
      <c r="E70" s="474"/>
      <c r="F70" s="474"/>
      <c r="G70" s="475"/>
      <c r="H70" s="655"/>
      <c r="I70" s="474"/>
      <c r="J70" s="474"/>
      <c r="K70" s="474"/>
      <c r="L70" s="552"/>
      <c r="M70" s="553"/>
    </row>
    <row r="71" spans="1:13" ht="21.75" customHeight="1">
      <c r="A71" s="268" t="s">
        <v>75</v>
      </c>
      <c r="B71" s="656"/>
      <c r="C71" s="473"/>
      <c r="D71" s="474"/>
      <c r="E71" s="474"/>
      <c r="F71" s="474"/>
      <c r="G71" s="475"/>
      <c r="H71" s="657"/>
      <c r="I71" s="474"/>
      <c r="J71" s="474"/>
      <c r="K71" s="474"/>
      <c r="L71" s="475"/>
      <c r="M71" s="553"/>
    </row>
    <row r="72" spans="1:13" ht="21.75" customHeight="1">
      <c r="A72" s="269" t="s">
        <v>222</v>
      </c>
      <c r="B72" s="658">
        <v>40</v>
      </c>
      <c r="C72" s="497">
        <v>5</v>
      </c>
      <c r="D72" s="498">
        <v>2</v>
      </c>
      <c r="E72" s="498">
        <v>2</v>
      </c>
      <c r="F72" s="498">
        <v>3</v>
      </c>
      <c r="G72" s="554">
        <f aca="true" t="shared" si="25" ref="G72:G78">SUM(C72:F72)</f>
        <v>12</v>
      </c>
      <c r="H72" s="659">
        <f>C72</f>
        <v>5</v>
      </c>
      <c r="I72" s="498">
        <f aca="true" t="shared" si="26" ref="I72:I78">D72</f>
        <v>2</v>
      </c>
      <c r="J72" s="498">
        <f aca="true" t="shared" si="27" ref="J72:J78">E72</f>
        <v>2</v>
      </c>
      <c r="K72" s="498">
        <f aca="true" t="shared" si="28" ref="K72:K78">F72</f>
        <v>3</v>
      </c>
      <c r="L72" s="554">
        <f aca="true" t="shared" si="29" ref="L72:L78">SUM(H72:K72)</f>
        <v>12</v>
      </c>
      <c r="M72" s="555">
        <f aca="true" t="shared" si="30" ref="M72:M78">SUM(G72-L72)</f>
        <v>0</v>
      </c>
    </row>
    <row r="73" spans="1:13" ht="21.75" customHeight="1">
      <c r="A73" s="270" t="s">
        <v>223</v>
      </c>
      <c r="B73" s="660">
        <v>40</v>
      </c>
      <c r="C73" s="537">
        <v>5</v>
      </c>
      <c r="D73" s="526">
        <v>0</v>
      </c>
      <c r="E73" s="526">
        <v>0</v>
      </c>
      <c r="F73" s="526">
        <v>1</v>
      </c>
      <c r="G73" s="556">
        <f t="shared" si="25"/>
        <v>6</v>
      </c>
      <c r="H73" s="661">
        <f>C73</f>
        <v>5</v>
      </c>
      <c r="I73" s="526">
        <v>0</v>
      </c>
      <c r="J73" s="526">
        <v>0</v>
      </c>
      <c r="K73" s="526">
        <f t="shared" si="28"/>
        <v>1</v>
      </c>
      <c r="L73" s="556">
        <f t="shared" si="29"/>
        <v>6</v>
      </c>
      <c r="M73" s="557">
        <f t="shared" si="30"/>
        <v>0</v>
      </c>
    </row>
    <row r="74" spans="1:13" ht="21.75" customHeight="1">
      <c r="A74" s="270" t="s">
        <v>224</v>
      </c>
      <c r="B74" s="660">
        <v>40</v>
      </c>
      <c r="C74" s="537">
        <v>0</v>
      </c>
      <c r="D74" s="526">
        <v>4</v>
      </c>
      <c r="E74" s="526">
        <v>3</v>
      </c>
      <c r="F74" s="526">
        <v>1</v>
      </c>
      <c r="G74" s="556">
        <f t="shared" si="25"/>
        <v>8</v>
      </c>
      <c r="H74" s="661">
        <v>0</v>
      </c>
      <c r="I74" s="526">
        <f t="shared" si="26"/>
        <v>4</v>
      </c>
      <c r="J74" s="526">
        <f t="shared" si="27"/>
        <v>3</v>
      </c>
      <c r="K74" s="526">
        <f t="shared" si="28"/>
        <v>1</v>
      </c>
      <c r="L74" s="556">
        <f t="shared" si="29"/>
        <v>8</v>
      </c>
      <c r="M74" s="557">
        <f t="shared" si="30"/>
        <v>0</v>
      </c>
    </row>
    <row r="75" spans="1:13" ht="21.75" customHeight="1">
      <c r="A75" s="270" t="s">
        <v>225</v>
      </c>
      <c r="B75" s="660">
        <v>40</v>
      </c>
      <c r="C75" s="537">
        <v>6</v>
      </c>
      <c r="D75" s="526">
        <v>4</v>
      </c>
      <c r="E75" s="526">
        <v>1</v>
      </c>
      <c r="F75" s="526">
        <v>4</v>
      </c>
      <c r="G75" s="556">
        <f t="shared" si="25"/>
        <v>15</v>
      </c>
      <c r="H75" s="661">
        <v>5</v>
      </c>
      <c r="I75" s="526">
        <f t="shared" si="26"/>
        <v>4</v>
      </c>
      <c r="J75" s="526">
        <f t="shared" si="27"/>
        <v>1</v>
      </c>
      <c r="K75" s="526">
        <f t="shared" si="28"/>
        <v>4</v>
      </c>
      <c r="L75" s="556">
        <f t="shared" si="29"/>
        <v>14</v>
      </c>
      <c r="M75" s="557">
        <f t="shared" si="30"/>
        <v>1</v>
      </c>
    </row>
    <row r="76" spans="1:13" ht="21.75" customHeight="1">
      <c r="A76" s="271" t="s">
        <v>226</v>
      </c>
      <c r="B76" s="660">
        <v>50</v>
      </c>
      <c r="C76" s="537">
        <v>23</v>
      </c>
      <c r="D76" s="526">
        <v>8</v>
      </c>
      <c r="E76" s="526">
        <v>5</v>
      </c>
      <c r="F76" s="526">
        <v>3</v>
      </c>
      <c r="G76" s="556">
        <f t="shared" si="25"/>
        <v>39</v>
      </c>
      <c r="H76" s="661">
        <v>22</v>
      </c>
      <c r="I76" s="526">
        <f t="shared" si="26"/>
        <v>8</v>
      </c>
      <c r="J76" s="526">
        <f t="shared" si="27"/>
        <v>5</v>
      </c>
      <c r="K76" s="526">
        <f t="shared" si="28"/>
        <v>3</v>
      </c>
      <c r="L76" s="556">
        <f t="shared" si="29"/>
        <v>38</v>
      </c>
      <c r="M76" s="557">
        <f t="shared" si="30"/>
        <v>1</v>
      </c>
    </row>
    <row r="77" spans="1:13" ht="21.75" customHeight="1">
      <c r="A77" s="270" t="s">
        <v>227</v>
      </c>
      <c r="B77" s="660">
        <v>30</v>
      </c>
      <c r="C77" s="537">
        <v>8</v>
      </c>
      <c r="D77" s="526">
        <v>0</v>
      </c>
      <c r="E77" s="526">
        <v>1</v>
      </c>
      <c r="F77" s="526">
        <v>2</v>
      </c>
      <c r="G77" s="556">
        <f t="shared" si="25"/>
        <v>11</v>
      </c>
      <c r="H77" s="661">
        <v>6</v>
      </c>
      <c r="I77" s="526">
        <v>0</v>
      </c>
      <c r="J77" s="526">
        <f t="shared" si="27"/>
        <v>1</v>
      </c>
      <c r="K77" s="526">
        <f t="shared" si="28"/>
        <v>2</v>
      </c>
      <c r="L77" s="556">
        <f t="shared" si="29"/>
        <v>9</v>
      </c>
      <c r="M77" s="557">
        <f t="shared" si="30"/>
        <v>2</v>
      </c>
    </row>
    <row r="78" spans="1:13" ht="21.75" customHeight="1">
      <c r="A78" s="270" t="s">
        <v>228</v>
      </c>
      <c r="B78" s="662">
        <v>40</v>
      </c>
      <c r="C78" s="537">
        <v>0</v>
      </c>
      <c r="D78" s="526">
        <v>8</v>
      </c>
      <c r="E78" s="526">
        <v>1</v>
      </c>
      <c r="F78" s="526">
        <v>1</v>
      </c>
      <c r="G78" s="556">
        <f t="shared" si="25"/>
        <v>10</v>
      </c>
      <c r="H78" s="661">
        <v>0</v>
      </c>
      <c r="I78" s="526">
        <f t="shared" si="26"/>
        <v>8</v>
      </c>
      <c r="J78" s="526">
        <f t="shared" si="27"/>
        <v>1</v>
      </c>
      <c r="K78" s="526">
        <f t="shared" si="28"/>
        <v>1</v>
      </c>
      <c r="L78" s="556">
        <f t="shared" si="29"/>
        <v>10</v>
      </c>
      <c r="M78" s="557">
        <f t="shared" si="30"/>
        <v>0</v>
      </c>
    </row>
    <row r="79" spans="1:13" s="481" customFormat="1" ht="21.75" customHeight="1" thickBot="1">
      <c r="A79" s="458" t="s">
        <v>6</v>
      </c>
      <c r="B79" s="458">
        <f aca="true" t="shared" si="31" ref="B79:M79">SUM(B72:B78)</f>
        <v>280</v>
      </c>
      <c r="C79" s="477">
        <f t="shared" si="31"/>
        <v>47</v>
      </c>
      <c r="D79" s="478">
        <f t="shared" si="31"/>
        <v>26</v>
      </c>
      <c r="E79" s="478">
        <f t="shared" si="31"/>
        <v>13</v>
      </c>
      <c r="F79" s="478">
        <f t="shared" si="31"/>
        <v>15</v>
      </c>
      <c r="G79" s="479">
        <f t="shared" si="31"/>
        <v>101</v>
      </c>
      <c r="H79" s="477">
        <f t="shared" si="31"/>
        <v>43</v>
      </c>
      <c r="I79" s="477">
        <f t="shared" si="31"/>
        <v>26</v>
      </c>
      <c r="J79" s="478">
        <f t="shared" si="31"/>
        <v>13</v>
      </c>
      <c r="K79" s="663">
        <f t="shared" si="31"/>
        <v>15</v>
      </c>
      <c r="L79" s="479">
        <f t="shared" si="31"/>
        <v>97</v>
      </c>
      <c r="M79" s="480">
        <f t="shared" si="31"/>
        <v>4</v>
      </c>
    </row>
    <row r="80" spans="1:13" ht="19.5" customHeight="1" thickTop="1">
      <c r="A80" s="464" t="s">
        <v>58</v>
      </c>
      <c r="B80" s="453"/>
      <c r="C80" s="465"/>
      <c r="D80" s="466"/>
      <c r="E80" s="466"/>
      <c r="F80" s="466"/>
      <c r="G80" s="467"/>
      <c r="H80" s="465"/>
      <c r="I80" s="465"/>
      <c r="J80" s="466"/>
      <c r="K80" s="664"/>
      <c r="L80" s="467"/>
      <c r="M80" s="558"/>
    </row>
    <row r="81" spans="1:13" ht="19.5" customHeight="1">
      <c r="A81" s="468" t="s">
        <v>388</v>
      </c>
      <c r="B81" s="450">
        <v>30</v>
      </c>
      <c r="C81" s="497">
        <v>5</v>
      </c>
      <c r="D81" s="498">
        <v>13</v>
      </c>
      <c r="E81" s="498">
        <v>12</v>
      </c>
      <c r="F81" s="498">
        <v>0</v>
      </c>
      <c r="G81" s="496">
        <f>SUM(C81:F81)</f>
        <v>30</v>
      </c>
      <c r="H81" s="659">
        <f>C81</f>
        <v>5</v>
      </c>
      <c r="I81" s="498">
        <f>D81</f>
        <v>13</v>
      </c>
      <c r="J81" s="498">
        <f>E81</f>
        <v>12</v>
      </c>
      <c r="K81" s="498">
        <f>F81</f>
        <v>0</v>
      </c>
      <c r="L81" s="496">
        <f>SUM(H81:K81)</f>
        <v>30</v>
      </c>
      <c r="M81" s="559">
        <f>SUM(G81-L81)</f>
        <v>0</v>
      </c>
    </row>
    <row r="82" spans="1:13" ht="19.5" customHeight="1">
      <c r="A82" s="468" t="s">
        <v>351</v>
      </c>
      <c r="B82" s="450">
        <v>30</v>
      </c>
      <c r="C82" s="497">
        <v>14</v>
      </c>
      <c r="D82" s="498">
        <v>23</v>
      </c>
      <c r="E82" s="498">
        <v>21</v>
      </c>
      <c r="F82" s="498">
        <v>0</v>
      </c>
      <c r="G82" s="496">
        <f>SUM(C82:F82)</f>
        <v>58</v>
      </c>
      <c r="H82" s="659">
        <v>12</v>
      </c>
      <c r="I82" s="498">
        <f>D82</f>
        <v>23</v>
      </c>
      <c r="J82" s="498">
        <f>E82</f>
        <v>21</v>
      </c>
      <c r="K82" s="498">
        <f>F82</f>
        <v>0</v>
      </c>
      <c r="L82" s="496">
        <f>SUM(H82:K82)</f>
        <v>56</v>
      </c>
      <c r="M82" s="559">
        <f>SUM(G82-L82)</f>
        <v>2</v>
      </c>
    </row>
    <row r="83" spans="1:13" ht="19.5" customHeight="1" thickBot="1">
      <c r="A83" s="469" t="s">
        <v>6</v>
      </c>
      <c r="B83" s="456">
        <f aca="true" t="shared" si="32" ref="B83:L83">SUM(B81:B82)</f>
        <v>60</v>
      </c>
      <c r="C83" s="513">
        <f t="shared" si="32"/>
        <v>19</v>
      </c>
      <c r="D83" s="516">
        <f t="shared" si="32"/>
        <v>36</v>
      </c>
      <c r="E83" s="516">
        <f t="shared" si="32"/>
        <v>33</v>
      </c>
      <c r="F83" s="516">
        <f t="shared" si="32"/>
        <v>0</v>
      </c>
      <c r="G83" s="515">
        <f t="shared" si="32"/>
        <v>88</v>
      </c>
      <c r="H83" s="665">
        <f t="shared" si="32"/>
        <v>17</v>
      </c>
      <c r="I83" s="516">
        <f t="shared" si="32"/>
        <v>36</v>
      </c>
      <c r="J83" s="516">
        <f t="shared" si="32"/>
        <v>33</v>
      </c>
      <c r="K83" s="516">
        <f t="shared" si="32"/>
        <v>0</v>
      </c>
      <c r="L83" s="515">
        <f t="shared" si="32"/>
        <v>86</v>
      </c>
      <c r="M83" s="560">
        <f>SUM(M82)</f>
        <v>2</v>
      </c>
    </row>
    <row r="84" spans="1:13" ht="21.75" customHeight="1" thickTop="1">
      <c r="A84" s="272" t="s">
        <v>76</v>
      </c>
      <c r="B84" s="666"/>
      <c r="C84" s="470"/>
      <c r="D84" s="471"/>
      <c r="E84" s="471"/>
      <c r="F84" s="471"/>
      <c r="G84" s="472"/>
      <c r="H84" s="470"/>
      <c r="I84" s="470"/>
      <c r="J84" s="471"/>
      <c r="K84" s="667"/>
      <c r="L84" s="472"/>
      <c r="M84" s="561"/>
    </row>
    <row r="85" spans="1:13" ht="21.75" customHeight="1">
      <c r="A85" s="273" t="s">
        <v>229</v>
      </c>
      <c r="B85" s="450">
        <v>40</v>
      </c>
      <c r="C85" s="497">
        <v>22</v>
      </c>
      <c r="D85" s="498">
        <v>3</v>
      </c>
      <c r="E85" s="498">
        <v>0</v>
      </c>
      <c r="F85" s="498">
        <v>2</v>
      </c>
      <c r="G85" s="554">
        <f>SUM(C85:F85)</f>
        <v>27</v>
      </c>
      <c r="H85" s="659">
        <v>20</v>
      </c>
      <c r="I85" s="498">
        <f>D85</f>
        <v>3</v>
      </c>
      <c r="J85" s="498">
        <f>E85</f>
        <v>0</v>
      </c>
      <c r="K85" s="498">
        <f>F85</f>
        <v>2</v>
      </c>
      <c r="L85" s="554">
        <f>SUM(H85:K85)</f>
        <v>25</v>
      </c>
      <c r="M85" s="555">
        <f>SUM(G85-L85)</f>
        <v>2</v>
      </c>
    </row>
    <row r="86" spans="1:13" ht="21.75" customHeight="1">
      <c r="A86" s="274" t="s">
        <v>454</v>
      </c>
      <c r="B86" s="451">
        <v>40</v>
      </c>
      <c r="C86" s="537">
        <v>0</v>
      </c>
      <c r="D86" s="526">
        <v>4</v>
      </c>
      <c r="E86" s="526">
        <v>1</v>
      </c>
      <c r="F86" s="526">
        <v>2</v>
      </c>
      <c r="G86" s="556">
        <f>SUM(C86:F86)</f>
        <v>7</v>
      </c>
      <c r="H86" s="661">
        <v>0</v>
      </c>
      <c r="I86" s="526">
        <v>4</v>
      </c>
      <c r="J86" s="526">
        <f>E86</f>
        <v>1</v>
      </c>
      <c r="K86" s="526">
        <f>F86</f>
        <v>2</v>
      </c>
      <c r="L86" s="556">
        <f>SUM(H86:K86)</f>
        <v>7</v>
      </c>
      <c r="M86" s="557">
        <f>SUM(G86-L86)</f>
        <v>0</v>
      </c>
    </row>
    <row r="87" spans="1:13" ht="21.75" customHeight="1">
      <c r="A87" s="275" t="s">
        <v>230</v>
      </c>
      <c r="B87" s="454">
        <v>40</v>
      </c>
      <c r="C87" s="533">
        <v>18</v>
      </c>
      <c r="D87" s="535">
        <v>3</v>
      </c>
      <c r="E87" s="535">
        <v>2</v>
      </c>
      <c r="F87" s="535">
        <v>3</v>
      </c>
      <c r="G87" s="556">
        <f>SUM(C87:F87)</f>
        <v>26</v>
      </c>
      <c r="H87" s="668">
        <f>C87</f>
        <v>18</v>
      </c>
      <c r="I87" s="535">
        <f>D87</f>
        <v>3</v>
      </c>
      <c r="J87" s="535">
        <v>1</v>
      </c>
      <c r="K87" s="535">
        <f>F87</f>
        <v>3</v>
      </c>
      <c r="L87" s="556">
        <f>SUM(H87:K87)</f>
        <v>25</v>
      </c>
      <c r="M87" s="557">
        <f>SUM(G87-L87)</f>
        <v>1</v>
      </c>
    </row>
    <row r="88" spans="1:13" ht="21.75" customHeight="1" thickBot="1">
      <c r="A88" s="276" t="s">
        <v>6</v>
      </c>
      <c r="B88" s="458">
        <f aca="true" t="shared" si="33" ref="B88:M88">SUM(B85:B87)</f>
        <v>120</v>
      </c>
      <c r="C88" s="477">
        <f t="shared" si="33"/>
        <v>40</v>
      </c>
      <c r="D88" s="478">
        <f t="shared" si="33"/>
        <v>10</v>
      </c>
      <c r="E88" s="478">
        <f>SUM(E85:E87)</f>
        <v>3</v>
      </c>
      <c r="F88" s="478">
        <f t="shared" si="33"/>
        <v>7</v>
      </c>
      <c r="G88" s="479">
        <f>SUM(G85:G87)</f>
        <v>60</v>
      </c>
      <c r="H88" s="477">
        <f t="shared" si="33"/>
        <v>38</v>
      </c>
      <c r="I88" s="477">
        <f t="shared" si="33"/>
        <v>10</v>
      </c>
      <c r="J88" s="478">
        <f t="shared" si="33"/>
        <v>2</v>
      </c>
      <c r="K88" s="663">
        <f t="shared" si="33"/>
        <v>7</v>
      </c>
      <c r="L88" s="479">
        <f t="shared" si="33"/>
        <v>57</v>
      </c>
      <c r="M88" s="480">
        <f t="shared" si="33"/>
        <v>3</v>
      </c>
    </row>
    <row r="89" spans="1:13" ht="21.75" customHeight="1" thickTop="1">
      <c r="A89" s="272" t="s">
        <v>77</v>
      </c>
      <c r="B89" s="666"/>
      <c r="C89" s="470"/>
      <c r="D89" s="471"/>
      <c r="E89" s="471"/>
      <c r="F89" s="471"/>
      <c r="G89" s="472"/>
      <c r="H89" s="470"/>
      <c r="I89" s="470"/>
      <c r="J89" s="471"/>
      <c r="K89" s="667"/>
      <c r="L89" s="472"/>
      <c r="M89" s="561"/>
    </row>
    <row r="90" spans="1:13" ht="21.75" customHeight="1">
      <c r="A90" s="273" t="s">
        <v>231</v>
      </c>
      <c r="B90" s="450">
        <v>25</v>
      </c>
      <c r="C90" s="497">
        <v>18</v>
      </c>
      <c r="D90" s="498">
        <v>4</v>
      </c>
      <c r="E90" s="498">
        <v>13</v>
      </c>
      <c r="F90" s="498">
        <v>3</v>
      </c>
      <c r="G90" s="554">
        <f>SUM(C90:F90)</f>
        <v>38</v>
      </c>
      <c r="H90" s="659">
        <f aca="true" t="shared" si="34" ref="H90:K91">C90</f>
        <v>18</v>
      </c>
      <c r="I90" s="498">
        <f t="shared" si="34"/>
        <v>4</v>
      </c>
      <c r="J90" s="498">
        <f t="shared" si="34"/>
        <v>13</v>
      </c>
      <c r="K90" s="498">
        <f t="shared" si="34"/>
        <v>3</v>
      </c>
      <c r="L90" s="554">
        <f>SUM(H90:K90)</f>
        <v>38</v>
      </c>
      <c r="M90" s="555">
        <f>SUM(G90-L90)</f>
        <v>0</v>
      </c>
    </row>
    <row r="91" spans="1:13" ht="21.75" customHeight="1">
      <c r="A91" s="274" t="s">
        <v>455</v>
      </c>
      <c r="B91" s="451">
        <v>50</v>
      </c>
      <c r="C91" s="537">
        <v>19</v>
      </c>
      <c r="D91" s="526">
        <v>4</v>
      </c>
      <c r="E91" s="526">
        <v>0</v>
      </c>
      <c r="F91" s="526">
        <v>5</v>
      </c>
      <c r="G91" s="556">
        <f>SUM(C91:F91)</f>
        <v>28</v>
      </c>
      <c r="H91" s="661">
        <f t="shared" si="34"/>
        <v>19</v>
      </c>
      <c r="I91" s="526">
        <f t="shared" si="34"/>
        <v>4</v>
      </c>
      <c r="J91" s="526">
        <f t="shared" si="34"/>
        <v>0</v>
      </c>
      <c r="K91" s="526">
        <f t="shared" si="34"/>
        <v>5</v>
      </c>
      <c r="L91" s="556">
        <f>SUM(H91:K91)</f>
        <v>28</v>
      </c>
      <c r="M91" s="557">
        <f>SUM(G91-L91)</f>
        <v>0</v>
      </c>
    </row>
    <row r="92" spans="1:13" ht="21.75" customHeight="1">
      <c r="A92" s="274" t="s">
        <v>232</v>
      </c>
      <c r="B92" s="451">
        <v>60</v>
      </c>
      <c r="C92" s="537">
        <v>52</v>
      </c>
      <c r="D92" s="526">
        <v>2</v>
      </c>
      <c r="E92" s="526">
        <v>4</v>
      </c>
      <c r="F92" s="526">
        <v>5</v>
      </c>
      <c r="G92" s="556">
        <f>SUM(C92:F92)</f>
        <v>63</v>
      </c>
      <c r="H92" s="661">
        <v>51</v>
      </c>
      <c r="I92" s="526">
        <f>D92</f>
        <v>2</v>
      </c>
      <c r="J92" s="526">
        <f>E92</f>
        <v>4</v>
      </c>
      <c r="K92" s="526">
        <f>F92</f>
        <v>5</v>
      </c>
      <c r="L92" s="556">
        <f>SUM(H92:K92)</f>
        <v>62</v>
      </c>
      <c r="M92" s="557">
        <f>SUM(G92-L92)</f>
        <v>1</v>
      </c>
    </row>
    <row r="93" spans="1:13" ht="21.75" customHeight="1">
      <c r="A93" s="275" t="s">
        <v>233</v>
      </c>
      <c r="B93" s="454">
        <v>60</v>
      </c>
      <c r="C93" s="533">
        <v>0</v>
      </c>
      <c r="D93" s="535">
        <v>72</v>
      </c>
      <c r="E93" s="535">
        <v>15</v>
      </c>
      <c r="F93" s="535">
        <v>5</v>
      </c>
      <c r="G93" s="562">
        <f>SUM(C93:F93)</f>
        <v>92</v>
      </c>
      <c r="H93" s="668">
        <f>C93</f>
        <v>0</v>
      </c>
      <c r="I93" s="535">
        <v>71</v>
      </c>
      <c r="J93" s="535">
        <f>E93</f>
        <v>15</v>
      </c>
      <c r="K93" s="535">
        <f>F93</f>
        <v>5</v>
      </c>
      <c r="L93" s="562">
        <f>SUM(H93:K93)</f>
        <v>91</v>
      </c>
      <c r="M93" s="557">
        <f>SUM(G93-L93)</f>
        <v>1</v>
      </c>
    </row>
    <row r="94" spans="1:13" ht="21.75" customHeight="1" thickBot="1">
      <c r="A94" s="276" t="s">
        <v>6</v>
      </c>
      <c r="B94" s="458">
        <f>SUM(B90:B93)</f>
        <v>195</v>
      </c>
      <c r="C94" s="477">
        <f>SUM(C90:C93)</f>
        <v>89</v>
      </c>
      <c r="D94" s="478">
        <f>SUM(D90:D93)</f>
        <v>82</v>
      </c>
      <c r="E94" s="478">
        <f aca="true" t="shared" si="35" ref="E94:M94">SUM(E90:E93)</f>
        <v>32</v>
      </c>
      <c r="F94" s="478">
        <f t="shared" si="35"/>
        <v>18</v>
      </c>
      <c r="G94" s="479">
        <f t="shared" si="35"/>
        <v>221</v>
      </c>
      <c r="H94" s="477">
        <f t="shared" si="35"/>
        <v>88</v>
      </c>
      <c r="I94" s="477">
        <f t="shared" si="35"/>
        <v>81</v>
      </c>
      <c r="J94" s="478">
        <f t="shared" si="35"/>
        <v>32</v>
      </c>
      <c r="K94" s="663">
        <f t="shared" si="35"/>
        <v>18</v>
      </c>
      <c r="L94" s="479">
        <f t="shared" si="35"/>
        <v>219</v>
      </c>
      <c r="M94" s="480">
        <f t="shared" si="35"/>
        <v>2</v>
      </c>
    </row>
    <row r="95" spans="1:13" ht="21.75" customHeight="1" thickTop="1">
      <c r="A95" s="272" t="s">
        <v>59</v>
      </c>
      <c r="B95" s="666"/>
      <c r="C95" s="470"/>
      <c r="D95" s="471"/>
      <c r="E95" s="471"/>
      <c r="F95" s="471"/>
      <c r="G95" s="472"/>
      <c r="H95" s="470"/>
      <c r="I95" s="470"/>
      <c r="J95" s="471"/>
      <c r="K95" s="667"/>
      <c r="L95" s="472"/>
      <c r="M95" s="561"/>
    </row>
    <row r="96" spans="1:13" ht="21.75" customHeight="1">
      <c r="A96" s="273" t="s">
        <v>234</v>
      </c>
      <c r="B96" s="450">
        <v>100</v>
      </c>
      <c r="C96" s="497">
        <v>50</v>
      </c>
      <c r="D96" s="498">
        <v>26</v>
      </c>
      <c r="E96" s="498">
        <v>32</v>
      </c>
      <c r="F96" s="498">
        <v>14</v>
      </c>
      <c r="G96" s="554">
        <f>SUM(C96:F96)</f>
        <v>122</v>
      </c>
      <c r="H96" s="659">
        <v>49</v>
      </c>
      <c r="I96" s="498">
        <f>D96</f>
        <v>26</v>
      </c>
      <c r="J96" s="498">
        <v>31</v>
      </c>
      <c r="K96" s="498">
        <f>F96</f>
        <v>14</v>
      </c>
      <c r="L96" s="554">
        <f>SUM(H96:K96)</f>
        <v>120</v>
      </c>
      <c r="M96" s="555">
        <f>SUM(G96-L96)</f>
        <v>2</v>
      </c>
    </row>
    <row r="97" spans="1:13" ht="21.75" customHeight="1" thickBot="1">
      <c r="A97" s="276" t="s">
        <v>6</v>
      </c>
      <c r="B97" s="458">
        <f>SUM(B96)</f>
        <v>100</v>
      </c>
      <c r="C97" s="477">
        <f>SUM(C96)</f>
        <v>50</v>
      </c>
      <c r="D97" s="478">
        <f>SUM(D96)</f>
        <v>26</v>
      </c>
      <c r="E97" s="478">
        <f>SUM(E96)</f>
        <v>32</v>
      </c>
      <c r="F97" s="478">
        <f>SUM(F96)</f>
        <v>14</v>
      </c>
      <c r="G97" s="479">
        <f>SUM(C97:F97)</f>
        <v>122</v>
      </c>
      <c r="H97" s="669">
        <f>SUM(H96)</f>
        <v>49</v>
      </c>
      <c r="I97" s="478">
        <f>SUM(I96)</f>
        <v>26</v>
      </c>
      <c r="J97" s="478">
        <f>SUM(J96)</f>
        <v>31</v>
      </c>
      <c r="K97" s="478">
        <f>SUM(K96)</f>
        <v>14</v>
      </c>
      <c r="L97" s="479">
        <f>SUM(H97:K97)</f>
        <v>120</v>
      </c>
      <c r="M97" s="480">
        <f>SUM(M96)</f>
        <v>2</v>
      </c>
    </row>
    <row r="98" spans="1:13" ht="21.75" customHeight="1" thickTop="1">
      <c r="A98" s="716"/>
      <c r="B98" s="716"/>
      <c r="C98" s="716"/>
      <c r="D98" s="716"/>
      <c r="E98" s="716"/>
      <c r="F98" s="716"/>
      <c r="G98" s="716"/>
      <c r="H98" s="716"/>
      <c r="I98" s="716"/>
      <c r="J98" s="716"/>
      <c r="K98" s="716"/>
      <c r="L98" s="716"/>
      <c r="M98" s="716"/>
    </row>
    <row r="99" spans="1:13" ht="21.75" customHeight="1">
      <c r="A99" s="714" t="s">
        <v>70</v>
      </c>
      <c r="B99" s="715" t="s">
        <v>53</v>
      </c>
      <c r="C99" s="711" t="s">
        <v>115</v>
      </c>
      <c r="D99" s="711"/>
      <c r="E99" s="711"/>
      <c r="F99" s="711"/>
      <c r="G99" s="712"/>
      <c r="H99" s="711" t="s">
        <v>54</v>
      </c>
      <c r="I99" s="711"/>
      <c r="J99" s="711"/>
      <c r="K99" s="711"/>
      <c r="L99" s="712"/>
      <c r="M99" s="713" t="s">
        <v>343</v>
      </c>
    </row>
    <row r="100" spans="1:13" ht="41.25" customHeight="1">
      <c r="A100" s="714"/>
      <c r="B100" s="715"/>
      <c r="C100" s="483" t="s">
        <v>206</v>
      </c>
      <c r="D100" s="484" t="s">
        <v>207</v>
      </c>
      <c r="E100" s="485" t="s">
        <v>208</v>
      </c>
      <c r="F100" s="484" t="s">
        <v>209</v>
      </c>
      <c r="G100" s="487" t="s">
        <v>6</v>
      </c>
      <c r="H100" s="653" t="s">
        <v>206</v>
      </c>
      <c r="I100" s="484" t="s">
        <v>207</v>
      </c>
      <c r="J100" s="485" t="s">
        <v>208</v>
      </c>
      <c r="K100" s="484" t="s">
        <v>209</v>
      </c>
      <c r="L100" s="487" t="s">
        <v>6</v>
      </c>
      <c r="M100" s="713"/>
    </row>
    <row r="101" spans="1:13" ht="21.75" customHeight="1">
      <c r="A101" s="268" t="s">
        <v>116</v>
      </c>
      <c r="B101" s="654"/>
      <c r="C101" s="473"/>
      <c r="D101" s="474"/>
      <c r="E101" s="474"/>
      <c r="F101" s="474"/>
      <c r="G101" s="475"/>
      <c r="H101" s="473"/>
      <c r="I101" s="473"/>
      <c r="J101" s="474"/>
      <c r="K101" s="670"/>
      <c r="L101" s="475"/>
      <c r="M101" s="553"/>
    </row>
    <row r="102" spans="1:13" ht="21.75" customHeight="1">
      <c r="A102" s="273" t="s">
        <v>235</v>
      </c>
      <c r="B102" s="450">
        <v>40</v>
      </c>
      <c r="C102" s="497">
        <v>10</v>
      </c>
      <c r="D102" s="498">
        <v>10</v>
      </c>
      <c r="E102" s="498">
        <v>1</v>
      </c>
      <c r="F102" s="498">
        <v>2</v>
      </c>
      <c r="G102" s="554">
        <f>SUM(C102:F102)</f>
        <v>23</v>
      </c>
      <c r="H102" s="659">
        <f aca="true" t="shared" si="36" ref="H102:K103">C102</f>
        <v>10</v>
      </c>
      <c r="I102" s="498">
        <f t="shared" si="36"/>
        <v>10</v>
      </c>
      <c r="J102" s="498">
        <f t="shared" si="36"/>
        <v>1</v>
      </c>
      <c r="K102" s="498">
        <f t="shared" si="36"/>
        <v>2</v>
      </c>
      <c r="L102" s="554">
        <f>SUM(H102:K102)</f>
        <v>23</v>
      </c>
      <c r="M102" s="555">
        <f>SUM(G102-L102)</f>
        <v>0</v>
      </c>
    </row>
    <row r="103" spans="1:13" ht="21.75" customHeight="1">
      <c r="A103" s="274" t="s">
        <v>236</v>
      </c>
      <c r="B103" s="451">
        <v>40</v>
      </c>
      <c r="C103" s="537">
        <v>5</v>
      </c>
      <c r="D103" s="526">
        <v>3</v>
      </c>
      <c r="E103" s="526">
        <v>0</v>
      </c>
      <c r="F103" s="526">
        <v>1</v>
      </c>
      <c r="G103" s="556">
        <f>SUM(C103:F103)</f>
        <v>9</v>
      </c>
      <c r="H103" s="661">
        <f t="shared" si="36"/>
        <v>5</v>
      </c>
      <c r="I103" s="526">
        <f t="shared" si="36"/>
        <v>3</v>
      </c>
      <c r="J103" s="526">
        <f t="shared" si="36"/>
        <v>0</v>
      </c>
      <c r="K103" s="526">
        <f t="shared" si="36"/>
        <v>1</v>
      </c>
      <c r="L103" s="556">
        <f>SUM(H103:K103)</f>
        <v>9</v>
      </c>
      <c r="M103" s="557">
        <f>SUM(G103-L103)</f>
        <v>0</v>
      </c>
    </row>
    <row r="104" spans="1:13" ht="21.75" customHeight="1" thickBot="1">
      <c r="A104" s="276" t="s">
        <v>6</v>
      </c>
      <c r="B104" s="458">
        <f aca="true" t="shared" si="37" ref="B104:M104">SUM(B102:B103)</f>
        <v>80</v>
      </c>
      <c r="C104" s="477">
        <f t="shared" si="37"/>
        <v>15</v>
      </c>
      <c r="D104" s="478">
        <f t="shared" si="37"/>
        <v>13</v>
      </c>
      <c r="E104" s="478">
        <f t="shared" si="37"/>
        <v>1</v>
      </c>
      <c r="F104" s="478">
        <f t="shared" si="37"/>
        <v>3</v>
      </c>
      <c r="G104" s="479">
        <f t="shared" si="37"/>
        <v>32</v>
      </c>
      <c r="H104" s="477">
        <f t="shared" si="37"/>
        <v>15</v>
      </c>
      <c r="I104" s="477">
        <f t="shared" si="37"/>
        <v>13</v>
      </c>
      <c r="J104" s="478">
        <f t="shared" si="37"/>
        <v>1</v>
      </c>
      <c r="K104" s="663">
        <f t="shared" si="37"/>
        <v>3</v>
      </c>
      <c r="L104" s="479">
        <f t="shared" si="37"/>
        <v>32</v>
      </c>
      <c r="M104" s="480">
        <f t="shared" si="37"/>
        <v>0</v>
      </c>
    </row>
    <row r="105" spans="1:13" ht="21.75" customHeight="1" thickTop="1">
      <c r="A105" s="272" t="s">
        <v>237</v>
      </c>
      <c r="B105" s="666"/>
      <c r="C105" s="470"/>
      <c r="D105" s="471"/>
      <c r="E105" s="471"/>
      <c r="F105" s="471"/>
      <c r="G105" s="472"/>
      <c r="H105" s="470"/>
      <c r="I105" s="470"/>
      <c r="J105" s="471"/>
      <c r="K105" s="667"/>
      <c r="L105" s="472"/>
      <c r="M105" s="561"/>
    </row>
    <row r="106" spans="1:13" ht="21.75" customHeight="1">
      <c r="A106" s="277" t="s">
        <v>238</v>
      </c>
      <c r="B106" s="452">
        <v>60</v>
      </c>
      <c r="C106" s="488">
        <v>16</v>
      </c>
      <c r="D106" s="491">
        <v>22</v>
      </c>
      <c r="E106" s="491">
        <v>25</v>
      </c>
      <c r="F106" s="491" t="s">
        <v>438</v>
      </c>
      <c r="G106" s="563">
        <f>SUM(C106:F106)</f>
        <v>63</v>
      </c>
      <c r="H106" s="671">
        <f>C106</f>
        <v>16</v>
      </c>
      <c r="I106" s="491">
        <f>D106</f>
        <v>22</v>
      </c>
      <c r="J106" s="491">
        <f>E106</f>
        <v>25</v>
      </c>
      <c r="K106" s="491">
        <f>F106</f>
      </c>
      <c r="L106" s="563">
        <f>SUM(H106:K106)</f>
        <v>63</v>
      </c>
      <c r="M106" s="553">
        <f>SUM(G106-L106)</f>
        <v>0</v>
      </c>
    </row>
    <row r="107" spans="1:13" ht="21.75" customHeight="1" thickBot="1">
      <c r="A107" s="276" t="s">
        <v>6</v>
      </c>
      <c r="B107" s="458">
        <f>SUM(B106)</f>
        <v>60</v>
      </c>
      <c r="C107" s="477">
        <f>SUM(C106)</f>
        <v>16</v>
      </c>
      <c r="D107" s="478">
        <f>SUM(D106)</f>
        <v>22</v>
      </c>
      <c r="E107" s="478">
        <f>SUM(E106)</f>
        <v>25</v>
      </c>
      <c r="F107" s="478">
        <f>SUM(F106)</f>
        <v>0</v>
      </c>
      <c r="G107" s="479">
        <f>SUM(C107:F107)</f>
        <v>63</v>
      </c>
      <c r="H107" s="669">
        <f>SUM(H106)</f>
        <v>16</v>
      </c>
      <c r="I107" s="478">
        <f>SUM(I106)</f>
        <v>22</v>
      </c>
      <c r="J107" s="478">
        <f>SUM(J106)</f>
        <v>25</v>
      </c>
      <c r="K107" s="478">
        <f>SUM(K106)</f>
        <v>0</v>
      </c>
      <c r="L107" s="479">
        <f>SUM(H107:K107)</f>
        <v>63</v>
      </c>
      <c r="M107" s="480">
        <f>SUM(M106)</f>
        <v>0</v>
      </c>
    </row>
    <row r="108" spans="1:13" ht="21.75" customHeight="1" thickTop="1">
      <c r="A108" s="272" t="s">
        <v>239</v>
      </c>
      <c r="B108" s="666"/>
      <c r="C108" s="470"/>
      <c r="D108" s="471"/>
      <c r="E108" s="471"/>
      <c r="F108" s="471"/>
      <c r="G108" s="472"/>
      <c r="H108" s="470"/>
      <c r="I108" s="470"/>
      <c r="J108" s="471"/>
      <c r="K108" s="667"/>
      <c r="L108" s="472"/>
      <c r="M108" s="561"/>
    </row>
    <row r="109" spans="1:13" ht="21.75" customHeight="1">
      <c r="A109" s="468" t="s">
        <v>352</v>
      </c>
      <c r="B109" s="450">
        <v>40</v>
      </c>
      <c r="C109" s="497">
        <v>12</v>
      </c>
      <c r="D109" s="498">
        <v>4</v>
      </c>
      <c r="E109" s="498">
        <v>1</v>
      </c>
      <c r="F109" s="498">
        <v>4</v>
      </c>
      <c r="G109" s="564">
        <f>SUM(C109:F109)</f>
        <v>21</v>
      </c>
      <c r="H109" s="497">
        <v>11</v>
      </c>
      <c r="I109" s="498">
        <f>D109</f>
        <v>4</v>
      </c>
      <c r="J109" s="498">
        <f>E109</f>
        <v>1</v>
      </c>
      <c r="K109" s="498">
        <v>3</v>
      </c>
      <c r="L109" s="554">
        <f>SUM(H109:K109)</f>
        <v>19</v>
      </c>
      <c r="M109" s="565">
        <f>SUM(G109-L109)</f>
        <v>2</v>
      </c>
    </row>
    <row r="110" spans="1:13" ht="21.75" customHeight="1">
      <c r="A110" s="277" t="s">
        <v>240</v>
      </c>
      <c r="B110" s="452">
        <v>40</v>
      </c>
      <c r="C110" s="566">
        <v>6</v>
      </c>
      <c r="D110" s="567">
        <v>2</v>
      </c>
      <c r="E110" s="567">
        <v>2</v>
      </c>
      <c r="F110" s="567">
        <v>4</v>
      </c>
      <c r="G110" s="562">
        <f>SUM(C110:F110)</f>
        <v>14</v>
      </c>
      <c r="H110" s="566">
        <f>C110</f>
        <v>6</v>
      </c>
      <c r="I110" s="567">
        <f>D110</f>
        <v>2</v>
      </c>
      <c r="J110" s="567">
        <f>E110</f>
        <v>2</v>
      </c>
      <c r="K110" s="567">
        <f>F110</f>
        <v>4</v>
      </c>
      <c r="L110" s="563">
        <f>SUM(H110:K110)</f>
        <v>14</v>
      </c>
      <c r="M110" s="553">
        <f>SUM(G110-L110)</f>
        <v>0</v>
      </c>
    </row>
    <row r="111" spans="1:13" ht="21.75" customHeight="1" thickBot="1">
      <c r="A111" s="276" t="s">
        <v>6</v>
      </c>
      <c r="B111" s="458">
        <f aca="true" t="shared" si="38" ref="B111:L111">SUM(B109:B110)</f>
        <v>80</v>
      </c>
      <c r="C111" s="477">
        <f t="shared" si="38"/>
        <v>18</v>
      </c>
      <c r="D111" s="477">
        <f t="shared" si="38"/>
        <v>6</v>
      </c>
      <c r="E111" s="477">
        <f t="shared" si="38"/>
        <v>3</v>
      </c>
      <c r="F111" s="477">
        <f t="shared" si="38"/>
        <v>8</v>
      </c>
      <c r="G111" s="479">
        <f t="shared" si="38"/>
        <v>35</v>
      </c>
      <c r="H111" s="477">
        <f t="shared" si="38"/>
        <v>17</v>
      </c>
      <c r="I111" s="477">
        <f t="shared" si="38"/>
        <v>6</v>
      </c>
      <c r="J111" s="477">
        <f t="shared" si="38"/>
        <v>3</v>
      </c>
      <c r="K111" s="477">
        <f t="shared" si="38"/>
        <v>7</v>
      </c>
      <c r="L111" s="479">
        <f t="shared" si="38"/>
        <v>33</v>
      </c>
      <c r="M111" s="480">
        <f>SUM(M109:M110)</f>
        <v>2</v>
      </c>
    </row>
    <row r="112" spans="1:13" ht="21.75" customHeight="1" thickBot="1" thickTop="1">
      <c r="A112" s="278" t="s">
        <v>78</v>
      </c>
      <c r="B112" s="459">
        <f>SUM(B111,B79,B83,B88,B94,B97,B104,B107)</f>
        <v>975</v>
      </c>
      <c r="C112" s="459">
        <f aca="true" t="shared" si="39" ref="C112:K112">SUM(C79,C83,C88,C94,C97,C104,C107,C111)</f>
        <v>294</v>
      </c>
      <c r="D112" s="459">
        <f t="shared" si="39"/>
        <v>221</v>
      </c>
      <c r="E112" s="459">
        <f t="shared" si="39"/>
        <v>142</v>
      </c>
      <c r="F112" s="459">
        <f t="shared" si="39"/>
        <v>65</v>
      </c>
      <c r="G112" s="568">
        <f t="shared" si="39"/>
        <v>722</v>
      </c>
      <c r="H112" s="569">
        <f t="shared" si="39"/>
        <v>283</v>
      </c>
      <c r="I112" s="459">
        <f t="shared" si="39"/>
        <v>220</v>
      </c>
      <c r="J112" s="459">
        <f t="shared" si="39"/>
        <v>140</v>
      </c>
      <c r="K112" s="459">
        <f t="shared" si="39"/>
        <v>64</v>
      </c>
      <c r="L112" s="568">
        <f>SUM(L79,L83,L88,L94,L97,L104,L107,L111)</f>
        <v>707</v>
      </c>
      <c r="M112" s="569">
        <f>SUM(M79,M83,M88,M94,M97,M104,M107,M111)</f>
        <v>15</v>
      </c>
    </row>
    <row r="113" spans="1:13" ht="21.75" customHeight="1" thickBot="1" thickTop="1">
      <c r="A113" s="279" t="s">
        <v>353</v>
      </c>
      <c r="B113" s="672">
        <f aca="true" t="shared" si="40" ref="B113:M113">SUM(B66,B112)</f>
        <v>3714</v>
      </c>
      <c r="C113" s="606">
        <f t="shared" si="40"/>
        <v>1295</v>
      </c>
      <c r="D113" s="606">
        <f t="shared" si="40"/>
        <v>1335</v>
      </c>
      <c r="E113" s="606">
        <f t="shared" si="40"/>
        <v>805</v>
      </c>
      <c r="F113" s="606">
        <f t="shared" si="40"/>
        <v>167</v>
      </c>
      <c r="G113" s="607">
        <f t="shared" si="40"/>
        <v>3602</v>
      </c>
      <c r="H113" s="673">
        <f t="shared" si="40"/>
        <v>1268</v>
      </c>
      <c r="I113" s="606">
        <f t="shared" si="40"/>
        <v>1328</v>
      </c>
      <c r="J113" s="606">
        <f t="shared" si="40"/>
        <v>799</v>
      </c>
      <c r="K113" s="606">
        <f t="shared" si="40"/>
        <v>166</v>
      </c>
      <c r="L113" s="607">
        <f t="shared" si="40"/>
        <v>3561</v>
      </c>
      <c r="M113" s="570">
        <f t="shared" si="40"/>
        <v>41</v>
      </c>
    </row>
    <row r="114" spans="1:13" ht="21.75" customHeight="1" thickTop="1">
      <c r="A114" s="476"/>
      <c r="B114" s="603"/>
      <c r="C114" s="571"/>
      <c r="D114" s="571"/>
      <c r="E114" s="571"/>
      <c r="F114" s="571"/>
      <c r="G114" s="571"/>
      <c r="H114" s="643"/>
      <c r="I114" s="643"/>
      <c r="J114" s="643"/>
      <c r="K114" s="643"/>
      <c r="L114" s="571"/>
      <c r="M114" s="571"/>
    </row>
    <row r="186" ht="21.75" customHeight="1">
      <c r="A186" s="59"/>
    </row>
    <row r="187" ht="21.75" customHeight="1">
      <c r="A187" s="59"/>
    </row>
    <row r="188" ht="21.75" customHeight="1">
      <c r="A188" s="59"/>
    </row>
    <row r="189" ht="21.75" customHeight="1">
      <c r="A189" s="59"/>
    </row>
    <row r="190" ht="21.75" customHeight="1">
      <c r="A190" s="59"/>
    </row>
    <row r="191" ht="21.75" customHeight="1">
      <c r="A191" s="59"/>
    </row>
    <row r="192" ht="21.75" customHeight="1">
      <c r="A192" s="59"/>
    </row>
    <row r="193" ht="21.75" customHeight="1">
      <c r="A193" s="59"/>
    </row>
    <row r="194" ht="21.75" customHeight="1">
      <c r="A194" s="59"/>
    </row>
    <row r="195" ht="21.75" customHeight="1">
      <c r="A195" s="59"/>
    </row>
    <row r="196" ht="21.75" customHeight="1">
      <c r="A196" s="59"/>
    </row>
    <row r="197" ht="21.75" customHeight="1">
      <c r="A197" s="59"/>
    </row>
    <row r="198" ht="21.75" customHeight="1">
      <c r="A198" s="59"/>
    </row>
    <row r="199" ht="21.75" customHeight="1">
      <c r="A199" s="59"/>
    </row>
    <row r="200" ht="21.75" customHeight="1">
      <c r="A200" s="59"/>
    </row>
    <row r="201" ht="21.75" customHeight="1">
      <c r="A201" s="59"/>
    </row>
    <row r="202" ht="21.75" customHeight="1">
      <c r="A202" s="59"/>
    </row>
    <row r="203" ht="21.75" customHeight="1">
      <c r="A203" s="59"/>
    </row>
    <row r="204" ht="21.75" customHeight="1">
      <c r="A204" s="59"/>
    </row>
    <row r="205" ht="21.75" customHeight="1">
      <c r="A205" s="59"/>
    </row>
    <row r="206" ht="21.75" customHeight="1">
      <c r="A206" s="59"/>
    </row>
    <row r="207" ht="21.75" customHeight="1">
      <c r="A207" s="59"/>
    </row>
    <row r="208" ht="21.75" customHeight="1">
      <c r="A208" s="59"/>
    </row>
    <row r="209" ht="21.75" customHeight="1">
      <c r="A209" s="59"/>
    </row>
    <row r="210" ht="21.75" customHeight="1">
      <c r="A210" s="59"/>
    </row>
    <row r="211" ht="21.75" customHeight="1">
      <c r="A211" s="59"/>
    </row>
    <row r="212" ht="21.75" customHeight="1">
      <c r="A212" s="59"/>
    </row>
    <row r="213" ht="21.75" customHeight="1">
      <c r="A213" s="59"/>
    </row>
    <row r="214" ht="21.75" customHeight="1">
      <c r="A214" s="59"/>
    </row>
    <row r="215" ht="21.75" customHeight="1">
      <c r="A215" s="59"/>
    </row>
    <row r="216" ht="21.75" customHeight="1">
      <c r="A216" s="59"/>
    </row>
    <row r="217" ht="21.75" customHeight="1">
      <c r="A217" s="59"/>
    </row>
    <row r="218" ht="21.75" customHeight="1">
      <c r="A218" s="59"/>
    </row>
    <row r="219" ht="21.75" customHeight="1">
      <c r="A219" s="59"/>
    </row>
    <row r="220" ht="21.75" customHeight="1">
      <c r="A220" s="59"/>
    </row>
    <row r="221" ht="21.75" customHeight="1">
      <c r="A221" s="59"/>
    </row>
    <row r="222" ht="21.75" customHeight="1">
      <c r="A222" s="59"/>
    </row>
    <row r="223" ht="21.75" customHeight="1">
      <c r="A223" s="59"/>
    </row>
    <row r="224" ht="21.75" customHeight="1">
      <c r="A224" s="59"/>
    </row>
    <row r="225" ht="21.75" customHeight="1">
      <c r="A225" s="59"/>
    </row>
    <row r="226" ht="21.75" customHeight="1">
      <c r="A226" s="59"/>
    </row>
    <row r="227" ht="21.75" customHeight="1">
      <c r="A227" s="59"/>
    </row>
    <row r="228" ht="21.75" customHeight="1">
      <c r="A228" s="59"/>
    </row>
    <row r="229" ht="21.75" customHeight="1">
      <c r="A229" s="59"/>
    </row>
    <row r="230" ht="21.75" customHeight="1">
      <c r="A230" s="59"/>
    </row>
    <row r="231" ht="21.75" customHeight="1">
      <c r="A231" s="59"/>
    </row>
    <row r="232" ht="21.75" customHeight="1">
      <c r="A232" s="59"/>
    </row>
    <row r="233" ht="21.75" customHeight="1">
      <c r="A233" s="59"/>
    </row>
    <row r="234" ht="21.75" customHeight="1">
      <c r="A234" s="59"/>
    </row>
    <row r="235" ht="21.75" customHeight="1">
      <c r="A235" s="59"/>
    </row>
    <row r="236" ht="21.75" customHeight="1">
      <c r="A236" s="59"/>
    </row>
    <row r="237" ht="21.75" customHeight="1">
      <c r="A237" s="59"/>
    </row>
    <row r="238" ht="21.75" customHeight="1">
      <c r="A238" s="59"/>
    </row>
    <row r="239" ht="21.75" customHeight="1">
      <c r="A239" s="59"/>
    </row>
    <row r="240" ht="21.75" customHeight="1">
      <c r="A240" s="59"/>
    </row>
    <row r="241" ht="21.75" customHeight="1">
      <c r="A241" s="59"/>
    </row>
    <row r="242" ht="21.75" customHeight="1">
      <c r="A242" s="59"/>
    </row>
    <row r="243" ht="21.75" customHeight="1">
      <c r="A243" s="59"/>
    </row>
    <row r="244" ht="21.75" customHeight="1">
      <c r="A244" s="59"/>
    </row>
    <row r="245" ht="21.75" customHeight="1">
      <c r="A245" s="59"/>
    </row>
    <row r="246" ht="21.75" customHeight="1">
      <c r="A246" s="59"/>
    </row>
    <row r="247" ht="21.75" customHeight="1">
      <c r="A247" s="59"/>
    </row>
    <row r="248" ht="21.75" customHeight="1">
      <c r="A248" s="59"/>
    </row>
    <row r="249" ht="21.75" customHeight="1">
      <c r="A249" s="59"/>
    </row>
    <row r="250" ht="21.75" customHeight="1">
      <c r="A250" s="59"/>
    </row>
    <row r="251" ht="21.75" customHeight="1">
      <c r="A251" s="59"/>
    </row>
    <row r="252" ht="21.75" customHeight="1">
      <c r="A252" s="59"/>
    </row>
    <row r="253" ht="21.75" customHeight="1">
      <c r="A253" s="59"/>
    </row>
    <row r="254" ht="21.75" customHeight="1">
      <c r="A254" s="59"/>
    </row>
    <row r="255" ht="21.75" customHeight="1">
      <c r="A255" s="59"/>
    </row>
    <row r="256" ht="21.75" customHeight="1">
      <c r="A256" s="59"/>
    </row>
    <row r="257" ht="21.75" customHeight="1">
      <c r="A257" s="59"/>
    </row>
    <row r="258" ht="21.75" customHeight="1">
      <c r="A258" s="59"/>
    </row>
    <row r="259" ht="21.75" customHeight="1">
      <c r="A259" s="59"/>
    </row>
    <row r="260" ht="21.75" customHeight="1">
      <c r="A260" s="59"/>
    </row>
    <row r="261" ht="21.75" customHeight="1">
      <c r="A261" s="59"/>
    </row>
    <row r="262" ht="21.75" customHeight="1">
      <c r="A262" s="59"/>
    </row>
    <row r="263" ht="21.75" customHeight="1">
      <c r="A263" s="59"/>
    </row>
    <row r="264" ht="21.75" customHeight="1">
      <c r="A264" s="59"/>
    </row>
    <row r="265" ht="21.75" customHeight="1">
      <c r="A265" s="59"/>
    </row>
    <row r="266" ht="21.75" customHeight="1">
      <c r="A266" s="59"/>
    </row>
    <row r="267" ht="21.75" customHeight="1">
      <c r="A267" s="59"/>
    </row>
    <row r="268" ht="21.75" customHeight="1">
      <c r="A268" s="59"/>
    </row>
    <row r="269" ht="21.75" customHeight="1">
      <c r="A269" s="59"/>
    </row>
    <row r="270" ht="21.75" customHeight="1">
      <c r="A270" s="59"/>
    </row>
    <row r="271" ht="21.75" customHeight="1">
      <c r="A271" s="59"/>
    </row>
    <row r="272" ht="21.75" customHeight="1">
      <c r="A272" s="59"/>
    </row>
    <row r="273" ht="21.75" customHeight="1">
      <c r="A273" s="59"/>
    </row>
    <row r="274" ht="21.75" customHeight="1">
      <c r="A274" s="59"/>
    </row>
    <row r="275" ht="21.75" customHeight="1">
      <c r="A275" s="59"/>
    </row>
    <row r="276" ht="21.75" customHeight="1">
      <c r="A276" s="59"/>
    </row>
    <row r="277" ht="21.75" customHeight="1">
      <c r="A277" s="59"/>
    </row>
    <row r="278" ht="21.75" customHeight="1">
      <c r="A278" s="59"/>
    </row>
    <row r="279" ht="21.75" customHeight="1">
      <c r="A279" s="59"/>
    </row>
    <row r="280" ht="21.75" customHeight="1">
      <c r="A280" s="59"/>
    </row>
    <row r="281" ht="21.75" customHeight="1">
      <c r="A281" s="59"/>
    </row>
    <row r="282" ht="21.75" customHeight="1">
      <c r="A282" s="59"/>
    </row>
    <row r="283" ht="21.75" customHeight="1">
      <c r="A283" s="59"/>
    </row>
    <row r="284" ht="21.75" customHeight="1">
      <c r="A284" s="59"/>
    </row>
    <row r="285" ht="21.75" customHeight="1">
      <c r="A285" s="59"/>
    </row>
    <row r="286" ht="21.75" customHeight="1">
      <c r="A286" s="59"/>
    </row>
    <row r="287" ht="21.75" customHeight="1">
      <c r="A287" s="59"/>
    </row>
    <row r="288" ht="21.75" customHeight="1">
      <c r="A288" s="59"/>
    </row>
    <row r="289" ht="21.75" customHeight="1">
      <c r="A289" s="59"/>
    </row>
    <row r="290" ht="21.75" customHeight="1">
      <c r="A290" s="59"/>
    </row>
    <row r="291" ht="21.75" customHeight="1">
      <c r="A291" s="59"/>
    </row>
    <row r="292" ht="21.75" customHeight="1">
      <c r="A292" s="59"/>
    </row>
    <row r="293" ht="21.75" customHeight="1">
      <c r="A293" s="59"/>
    </row>
    <row r="294" ht="21.75" customHeight="1">
      <c r="A294" s="59"/>
    </row>
    <row r="295" ht="21.75" customHeight="1">
      <c r="A295" s="59"/>
    </row>
    <row r="296" ht="21.75" customHeight="1">
      <c r="A296" s="59"/>
    </row>
    <row r="297" ht="21.75" customHeight="1">
      <c r="A297" s="59"/>
    </row>
    <row r="298" ht="21.75" customHeight="1">
      <c r="A298" s="59"/>
    </row>
    <row r="299" ht="21.75" customHeight="1">
      <c r="A299" s="59"/>
    </row>
    <row r="300" ht="21.75" customHeight="1">
      <c r="A300" s="59"/>
    </row>
    <row r="301" ht="21.75" customHeight="1">
      <c r="A301" s="59"/>
    </row>
    <row r="302" ht="21.75" customHeight="1">
      <c r="A302" s="59"/>
    </row>
    <row r="303" ht="21.75" customHeight="1">
      <c r="A303" s="59"/>
    </row>
    <row r="304" ht="21.75" customHeight="1">
      <c r="A304" s="59"/>
    </row>
    <row r="305" ht="21.75" customHeight="1">
      <c r="A305" s="59"/>
    </row>
    <row r="306" ht="21.75" customHeight="1">
      <c r="A306" s="59"/>
    </row>
    <row r="307" ht="21.75" customHeight="1">
      <c r="A307" s="59"/>
    </row>
    <row r="308" ht="21.75" customHeight="1">
      <c r="A308" s="59"/>
    </row>
    <row r="309" ht="21.75" customHeight="1">
      <c r="A309" s="59"/>
    </row>
    <row r="310" ht="21.75" customHeight="1">
      <c r="A310" s="59"/>
    </row>
    <row r="311" ht="21.75" customHeight="1">
      <c r="A311" s="59"/>
    </row>
    <row r="312" ht="21.75" customHeight="1">
      <c r="A312" s="59"/>
    </row>
    <row r="313" ht="21.75" customHeight="1">
      <c r="A313" s="59"/>
    </row>
    <row r="314" ht="21.75" customHeight="1">
      <c r="A314" s="59"/>
    </row>
    <row r="315" ht="21.75" customHeight="1">
      <c r="A315" s="59"/>
    </row>
    <row r="316" ht="21.75" customHeight="1">
      <c r="A316" s="59"/>
    </row>
    <row r="317" ht="21.75" customHeight="1">
      <c r="A317" s="59"/>
    </row>
    <row r="318" ht="21.75" customHeight="1">
      <c r="A318" s="59"/>
    </row>
    <row r="319" ht="21.75" customHeight="1">
      <c r="A319" s="59"/>
    </row>
    <row r="320" ht="21.75" customHeight="1">
      <c r="A320" s="59"/>
    </row>
    <row r="321" ht="21.75" customHeight="1">
      <c r="A321" s="59"/>
    </row>
    <row r="322" ht="21.75" customHeight="1">
      <c r="A322" s="59"/>
    </row>
    <row r="323" ht="21.75" customHeight="1">
      <c r="A323" s="59"/>
    </row>
    <row r="324" ht="21.75" customHeight="1">
      <c r="A324" s="59"/>
    </row>
    <row r="325" ht="21.75" customHeight="1">
      <c r="A325" s="59"/>
    </row>
    <row r="326" ht="21.75" customHeight="1">
      <c r="A326" s="59"/>
    </row>
    <row r="327" ht="21.75" customHeight="1">
      <c r="A327" s="59"/>
    </row>
    <row r="328" ht="21.75" customHeight="1">
      <c r="A328" s="59"/>
    </row>
    <row r="329" ht="21.75" customHeight="1">
      <c r="A329" s="59"/>
    </row>
    <row r="330" ht="21.75" customHeight="1">
      <c r="A330" s="59"/>
    </row>
    <row r="331" ht="21.75" customHeight="1">
      <c r="A331" s="59"/>
    </row>
    <row r="332" ht="21.75" customHeight="1">
      <c r="A332" s="59"/>
    </row>
    <row r="333" ht="21.75" customHeight="1">
      <c r="A333" s="59"/>
    </row>
    <row r="334" ht="21.75" customHeight="1">
      <c r="A334" s="59"/>
    </row>
    <row r="335" ht="21.75" customHeight="1">
      <c r="A335" s="59"/>
    </row>
    <row r="336" ht="21.75" customHeight="1">
      <c r="A336" s="59"/>
    </row>
    <row r="337" ht="21.75" customHeight="1">
      <c r="A337" s="59"/>
    </row>
    <row r="338" ht="21.75" customHeight="1">
      <c r="A338" s="59"/>
    </row>
    <row r="339" ht="21.75" customHeight="1">
      <c r="A339" s="59"/>
    </row>
    <row r="340" ht="21.75" customHeight="1">
      <c r="A340" s="59"/>
    </row>
    <row r="341" ht="21.75" customHeight="1">
      <c r="A341" s="59"/>
    </row>
    <row r="342" ht="21.75" customHeight="1">
      <c r="A342" s="59"/>
    </row>
    <row r="343" ht="21.75" customHeight="1">
      <c r="A343" s="59"/>
    </row>
    <row r="344" ht="21.75" customHeight="1">
      <c r="A344" s="59"/>
    </row>
    <row r="345" ht="21.75" customHeight="1">
      <c r="A345" s="59"/>
    </row>
    <row r="346" ht="21.75" customHeight="1">
      <c r="A346" s="59"/>
    </row>
    <row r="347" ht="21.75" customHeight="1">
      <c r="A347" s="59"/>
    </row>
    <row r="348" ht="21.75" customHeight="1">
      <c r="A348" s="59"/>
    </row>
    <row r="349" ht="21.75" customHeight="1">
      <c r="A349" s="59"/>
    </row>
    <row r="350" ht="21.75" customHeight="1">
      <c r="A350" s="59"/>
    </row>
    <row r="351" ht="21.75" customHeight="1">
      <c r="A351" s="59"/>
    </row>
    <row r="352" ht="21.75" customHeight="1">
      <c r="A352" s="59"/>
    </row>
    <row r="353" ht="21.75" customHeight="1">
      <c r="A353" s="59"/>
    </row>
    <row r="354" ht="21.75" customHeight="1">
      <c r="A354" s="59"/>
    </row>
    <row r="355" ht="21.75" customHeight="1">
      <c r="A355" s="59"/>
    </row>
    <row r="356" ht="21.75" customHeight="1">
      <c r="A356" s="59"/>
    </row>
    <row r="357" ht="21.75" customHeight="1">
      <c r="A357" s="59"/>
    </row>
    <row r="358" ht="21.75" customHeight="1">
      <c r="A358" s="59"/>
    </row>
    <row r="359" ht="21.75" customHeight="1">
      <c r="A359" s="59"/>
    </row>
    <row r="360" ht="21.75" customHeight="1">
      <c r="A360" s="59"/>
    </row>
  </sheetData>
  <sheetProtection/>
  <mergeCells count="21">
    <mergeCell ref="A98:M98"/>
    <mergeCell ref="A99:A100"/>
    <mergeCell ref="B99:B100"/>
    <mergeCell ref="C99:G99"/>
    <mergeCell ref="H99:L99"/>
    <mergeCell ref="M99:M100"/>
    <mergeCell ref="C68:G68"/>
    <mergeCell ref="H68:L68"/>
    <mergeCell ref="M68:M69"/>
    <mergeCell ref="A68:A69"/>
    <mergeCell ref="B68:B69"/>
    <mergeCell ref="H2:L2"/>
    <mergeCell ref="M2:M3"/>
    <mergeCell ref="M36:M37"/>
    <mergeCell ref="C36:G36"/>
    <mergeCell ref="H36:L36"/>
    <mergeCell ref="A36:A37"/>
    <mergeCell ref="B36:B37"/>
    <mergeCell ref="A2:A3"/>
    <mergeCell ref="B2:B3"/>
    <mergeCell ref="C2:G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&amp;C&amp;"TH SarabunPSK,Bold"&amp;18จำนวนนิสิตเข้าใหม่ ระดับปริญญาตรี ชั้นปีที่ 1 ปีการศึกษา 2565</oddHead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 กรกฎาคม  2565</oddFooter>
  </headerFooter>
  <rowBreaks count="3" manualBreakCount="3">
    <brk id="34" max="255" man="1"/>
    <brk id="66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16"/>
  <sheetViews>
    <sheetView showGridLines="0" zoomScalePageLayoutView="0" workbookViewId="0" topLeftCell="A4">
      <selection activeCell="L16" sqref="L16"/>
    </sheetView>
  </sheetViews>
  <sheetFormatPr defaultColWidth="10.00390625" defaultRowHeight="21.75" customHeight="1"/>
  <cols>
    <col min="1" max="1" width="47.25390625" style="45" customWidth="1"/>
    <col min="2" max="2" width="5.875" style="5" customWidth="1"/>
    <col min="3" max="9" width="5.875" style="4" customWidth="1"/>
    <col min="10" max="16384" width="10.00390625" style="4" customWidth="1"/>
  </cols>
  <sheetData>
    <row r="1" spans="1:9" ht="24.75" customHeight="1">
      <c r="A1" s="718" t="s">
        <v>407</v>
      </c>
      <c r="B1" s="718"/>
      <c r="C1" s="718"/>
      <c r="D1" s="718"/>
      <c r="E1" s="718"/>
      <c r="F1" s="718"/>
      <c r="G1" s="718"/>
      <c r="H1" s="718"/>
      <c r="I1" s="718"/>
    </row>
    <row r="2" spans="1:9" ht="25.5" customHeight="1">
      <c r="A2" s="718" t="s">
        <v>398</v>
      </c>
      <c r="B2" s="718"/>
      <c r="C2" s="718"/>
      <c r="D2" s="718"/>
      <c r="E2" s="718"/>
      <c r="F2" s="718"/>
      <c r="G2" s="718"/>
      <c r="H2" s="718"/>
      <c r="I2" s="718"/>
    </row>
    <row r="3" spans="2:9" ht="27" customHeight="1" thickBot="1">
      <c r="B3" s="20"/>
      <c r="C3" s="5"/>
      <c r="D3" s="5"/>
      <c r="E3" s="5"/>
      <c r="F3" s="5"/>
      <c r="G3" s="5"/>
      <c r="H3" s="5"/>
      <c r="I3" s="20"/>
    </row>
    <row r="4" spans="1:9" ht="21.75" customHeight="1">
      <c r="A4" s="719" t="s">
        <v>67</v>
      </c>
      <c r="B4" s="721" t="s">
        <v>155</v>
      </c>
      <c r="C4" s="723" t="s">
        <v>112</v>
      </c>
      <c r="D4" s="717"/>
      <c r="E4" s="724"/>
      <c r="F4" s="717" t="s">
        <v>54</v>
      </c>
      <c r="G4" s="717"/>
      <c r="H4" s="717"/>
      <c r="I4" s="114" t="s">
        <v>55</v>
      </c>
    </row>
    <row r="5" spans="1:9" ht="21.75" customHeight="1" thickBot="1">
      <c r="A5" s="720"/>
      <c r="B5" s="722"/>
      <c r="C5" s="132" t="s">
        <v>117</v>
      </c>
      <c r="D5" s="133" t="s">
        <v>154</v>
      </c>
      <c r="E5" s="134" t="s">
        <v>6</v>
      </c>
      <c r="F5" s="135" t="s">
        <v>117</v>
      </c>
      <c r="G5" s="133" t="s">
        <v>154</v>
      </c>
      <c r="H5" s="136" t="s">
        <v>7</v>
      </c>
      <c r="I5" s="115" t="s">
        <v>56</v>
      </c>
    </row>
    <row r="6" spans="1:9" ht="21.75" customHeight="1">
      <c r="A6" s="137" t="s">
        <v>32</v>
      </c>
      <c r="B6" s="112"/>
      <c r="C6" s="87"/>
      <c r="D6" s="113"/>
      <c r="E6" s="106"/>
      <c r="F6" s="88"/>
      <c r="G6" s="113"/>
      <c r="H6" s="107"/>
      <c r="I6" s="23"/>
    </row>
    <row r="7" spans="1:9" ht="21.75" customHeight="1">
      <c r="A7" s="138" t="s">
        <v>156</v>
      </c>
      <c r="B7" s="3"/>
      <c r="C7" s="33"/>
      <c r="D7" s="9"/>
      <c r="E7" s="8"/>
      <c r="F7" s="7"/>
      <c r="G7" s="9"/>
      <c r="H7" s="34"/>
      <c r="I7" s="10"/>
    </row>
    <row r="8" spans="1:9" ht="21.75" customHeight="1">
      <c r="A8" s="139" t="s">
        <v>145</v>
      </c>
      <c r="B8" s="111" t="s">
        <v>445</v>
      </c>
      <c r="C8" s="35">
        <v>82</v>
      </c>
      <c r="D8" s="13">
        <v>62</v>
      </c>
      <c r="E8" s="12">
        <f>SUM(C8+D8)</f>
        <v>144</v>
      </c>
      <c r="F8" s="11">
        <v>80</v>
      </c>
      <c r="G8" s="13">
        <v>59</v>
      </c>
      <c r="H8" s="24">
        <f>SUM(F8+G8)</f>
        <v>139</v>
      </c>
      <c r="I8" s="14">
        <f>SUM(E8-H8)</f>
        <v>5</v>
      </c>
    </row>
    <row r="9" spans="1:9" ht="21.75" customHeight="1">
      <c r="A9" s="139" t="s">
        <v>464</v>
      </c>
      <c r="B9" s="111" t="s">
        <v>382</v>
      </c>
      <c r="C9" s="35">
        <v>0</v>
      </c>
      <c r="D9" s="13">
        <v>103</v>
      </c>
      <c r="E9" s="15">
        <f>SUM(C9+D9)</f>
        <v>103</v>
      </c>
      <c r="F9" s="11">
        <f>C9</f>
        <v>0</v>
      </c>
      <c r="G9" s="13">
        <v>98</v>
      </c>
      <c r="H9" s="24">
        <f>SUM(F9+G9)</f>
        <v>98</v>
      </c>
      <c r="I9" s="14">
        <f>SUM(E9-H9)</f>
        <v>5</v>
      </c>
    </row>
    <row r="10" spans="1:9" ht="21.75" customHeight="1">
      <c r="A10" s="138" t="s">
        <v>104</v>
      </c>
      <c r="B10" s="153"/>
      <c r="C10" s="33"/>
      <c r="D10" s="9"/>
      <c r="E10" s="8"/>
      <c r="F10" s="7"/>
      <c r="G10" s="9"/>
      <c r="H10" s="34"/>
      <c r="I10" s="10"/>
    </row>
    <row r="11" spans="1:9" ht="21.75" customHeight="1">
      <c r="A11" s="139" t="s">
        <v>200</v>
      </c>
      <c r="B11" s="280" t="s">
        <v>382</v>
      </c>
      <c r="C11" s="35">
        <v>0</v>
      </c>
      <c r="D11" s="13">
        <v>81</v>
      </c>
      <c r="E11" s="12">
        <f>SUM(C11+D11)</f>
        <v>81</v>
      </c>
      <c r="F11" s="11">
        <f>C11</f>
        <v>0</v>
      </c>
      <c r="G11" s="13">
        <v>78</v>
      </c>
      <c r="H11" s="24">
        <f>SUM(F11+G11)</f>
        <v>78</v>
      </c>
      <c r="I11" s="14">
        <f>SUM(E11-H11)</f>
        <v>3</v>
      </c>
    </row>
    <row r="12" spans="1:9" ht="21.75" customHeight="1">
      <c r="A12" s="139" t="s">
        <v>201</v>
      </c>
      <c r="B12" s="280" t="s">
        <v>382</v>
      </c>
      <c r="C12" s="35">
        <v>0</v>
      </c>
      <c r="D12" s="13">
        <v>98</v>
      </c>
      <c r="E12" s="12">
        <f>SUM(C12+D12)</f>
        <v>98</v>
      </c>
      <c r="F12" s="11">
        <f>C12</f>
        <v>0</v>
      </c>
      <c r="G12" s="13">
        <v>95</v>
      </c>
      <c r="H12" s="24">
        <f>SUM(F12+G12)</f>
        <v>95</v>
      </c>
      <c r="I12" s="14">
        <f>SUM(E12-H12)</f>
        <v>3</v>
      </c>
    </row>
    <row r="13" spans="1:9" ht="21.75" customHeight="1">
      <c r="A13" s="138" t="s">
        <v>198</v>
      </c>
      <c r="B13" s="152"/>
      <c r="C13" s="38"/>
      <c r="D13" s="29"/>
      <c r="E13" s="40"/>
      <c r="F13" s="27"/>
      <c r="G13" s="29"/>
      <c r="H13" s="41"/>
      <c r="I13" s="105"/>
    </row>
    <row r="14" spans="1:9" ht="21.75" customHeight="1">
      <c r="A14" s="448" t="s">
        <v>385</v>
      </c>
      <c r="B14" s="111" t="s">
        <v>444</v>
      </c>
      <c r="C14" s="444">
        <v>0</v>
      </c>
      <c r="D14" s="13">
        <v>98</v>
      </c>
      <c r="E14" s="12">
        <f>SUM(C14+D14)</f>
        <v>98</v>
      </c>
      <c r="F14" s="11">
        <f>C14</f>
        <v>0</v>
      </c>
      <c r="G14" s="13">
        <v>94</v>
      </c>
      <c r="H14" s="24">
        <f>SUM(F14+G14)</f>
        <v>94</v>
      </c>
      <c r="I14" s="14">
        <f>SUM(E14-H14)</f>
        <v>4</v>
      </c>
    </row>
    <row r="15" spans="1:9" ht="21.75" customHeight="1">
      <c r="A15" s="449" t="s">
        <v>386</v>
      </c>
      <c r="B15" s="152" t="s">
        <v>387</v>
      </c>
      <c r="C15" s="38">
        <v>0</v>
      </c>
      <c r="D15" s="29">
        <v>31</v>
      </c>
      <c r="E15" s="12">
        <f>SUM(C15+D15)</f>
        <v>31</v>
      </c>
      <c r="F15" s="11">
        <f>C15</f>
        <v>0</v>
      </c>
      <c r="G15" s="13">
        <v>30</v>
      </c>
      <c r="H15" s="24">
        <f>SUM(F15+G15)</f>
        <v>30</v>
      </c>
      <c r="I15" s="154">
        <f>SUM(E15-H15)</f>
        <v>1</v>
      </c>
    </row>
    <row r="16" spans="1:9" ht="21.75" customHeight="1" thickBot="1">
      <c r="A16" s="252" t="s">
        <v>7</v>
      </c>
      <c r="B16" s="253" t="s">
        <v>446</v>
      </c>
      <c r="C16" s="254">
        <f>SUM(C8:C15)</f>
        <v>82</v>
      </c>
      <c r="D16" s="255">
        <f>SUM(D8:D15)</f>
        <v>473</v>
      </c>
      <c r="E16" s="256">
        <f>SUM(E8:E15)</f>
        <v>555</v>
      </c>
      <c r="F16" s="257">
        <f>SUM(F8:F15)</f>
        <v>80</v>
      </c>
      <c r="G16" s="255">
        <f>SUM(G8:G15)</f>
        <v>454</v>
      </c>
      <c r="H16" s="263">
        <f>SUM(H8:H15)</f>
        <v>534</v>
      </c>
      <c r="I16" s="258">
        <f>SUM(E16-H16)</f>
        <v>21</v>
      </c>
    </row>
  </sheetData>
  <sheetProtection/>
  <mergeCells count="6">
    <mergeCell ref="F4:H4"/>
    <mergeCell ref="A1:I1"/>
    <mergeCell ref="A2:I2"/>
    <mergeCell ref="A4:A5"/>
    <mergeCell ref="B4:B5"/>
    <mergeCell ref="C4:E4"/>
  </mergeCells>
  <printOptions/>
  <pageMargins left="0.35433070866141736" right="0.1968503937007874" top="0.5118110236220472" bottom="1.141732283464567" header="0.5118110236220472" footer="0.5118110236220472"/>
  <pageSetup firstPageNumber="5" useFirstPageNumber="1" horizontalDpi="600" verticalDpi="600" orientation="portrait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 กรกฎาคม  2565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47"/>
  <sheetViews>
    <sheetView showGridLines="0" view="pageLayout" workbookViewId="0" topLeftCell="A28">
      <selection activeCell="A20" sqref="A20"/>
    </sheetView>
  </sheetViews>
  <sheetFormatPr defaultColWidth="10.00390625" defaultRowHeight="21.75" customHeight="1"/>
  <cols>
    <col min="1" max="1" width="49.375" style="45" customWidth="1"/>
    <col min="2" max="8" width="5.875" style="4" customWidth="1"/>
    <col min="9" max="16384" width="10.00390625" style="4" customWidth="1"/>
  </cols>
  <sheetData>
    <row r="1" spans="1:8" ht="21.75" customHeight="1">
      <c r="A1" s="725" t="s">
        <v>408</v>
      </c>
      <c r="B1" s="725"/>
      <c r="C1" s="725"/>
      <c r="D1" s="725"/>
      <c r="E1" s="725"/>
      <c r="F1" s="725"/>
      <c r="G1" s="725"/>
      <c r="H1" s="725"/>
    </row>
    <row r="2" spans="1:8" ht="21.75" customHeight="1">
      <c r="A2" s="725" t="s">
        <v>32</v>
      </c>
      <c r="B2" s="725"/>
      <c r="C2" s="725"/>
      <c r="D2" s="725"/>
      <c r="E2" s="725"/>
      <c r="F2" s="725"/>
      <c r="G2" s="725"/>
      <c r="H2" s="725"/>
    </row>
    <row r="3" spans="1:8" ht="22.5" customHeight="1" thickBot="1">
      <c r="A3" s="42"/>
      <c r="B3" s="5"/>
      <c r="C3" s="5"/>
      <c r="D3" s="5"/>
      <c r="H3" s="20"/>
    </row>
    <row r="4" spans="1:8" ht="21.75" customHeight="1">
      <c r="A4" s="719" t="s">
        <v>68</v>
      </c>
      <c r="B4" s="723" t="s">
        <v>112</v>
      </c>
      <c r="C4" s="717"/>
      <c r="D4" s="724"/>
      <c r="E4" s="726" t="s">
        <v>54</v>
      </c>
      <c r="F4" s="717"/>
      <c r="G4" s="727"/>
      <c r="H4" s="114" t="s">
        <v>55</v>
      </c>
    </row>
    <row r="5" spans="1:8" ht="21.75" customHeight="1" thickBot="1">
      <c r="A5" s="720"/>
      <c r="B5" s="132" t="s">
        <v>117</v>
      </c>
      <c r="C5" s="85" t="s">
        <v>118</v>
      </c>
      <c r="D5" s="134" t="s">
        <v>6</v>
      </c>
      <c r="E5" s="149" t="s">
        <v>117</v>
      </c>
      <c r="F5" s="85" t="s">
        <v>118</v>
      </c>
      <c r="G5" s="136" t="s">
        <v>7</v>
      </c>
      <c r="H5" s="115" t="s">
        <v>56</v>
      </c>
    </row>
    <row r="6" spans="1:8" ht="21.75" customHeight="1">
      <c r="A6" s="137" t="s">
        <v>32</v>
      </c>
      <c r="B6" s="87"/>
      <c r="C6" s="22"/>
      <c r="D6" s="106"/>
      <c r="E6" s="88"/>
      <c r="F6" s="22"/>
      <c r="G6" s="107"/>
      <c r="H6" s="23"/>
    </row>
    <row r="7" spans="1:8" ht="21.75" customHeight="1">
      <c r="A7" s="141" t="s">
        <v>57</v>
      </c>
      <c r="B7" s="37"/>
      <c r="C7" s="282"/>
      <c r="D7" s="19"/>
      <c r="E7" s="18"/>
      <c r="F7" s="282"/>
      <c r="G7" s="281"/>
      <c r="H7" s="158"/>
    </row>
    <row r="8" spans="1:8" ht="21.75" customHeight="1">
      <c r="A8" s="139" t="s">
        <v>277</v>
      </c>
      <c r="B8" s="35">
        <v>2</v>
      </c>
      <c r="C8" s="13">
        <v>0</v>
      </c>
      <c r="D8" s="12">
        <f>SUM(B8:C8)</f>
        <v>2</v>
      </c>
      <c r="E8" s="283">
        <f>B8</f>
        <v>2</v>
      </c>
      <c r="F8" s="13">
        <f>C8</f>
        <v>0</v>
      </c>
      <c r="G8" s="24">
        <f>SUM(E8:F8)</f>
        <v>2</v>
      </c>
      <c r="H8" s="14">
        <f>SUM(D8-G8)</f>
        <v>0</v>
      </c>
    </row>
    <row r="9" spans="1:8" ht="21.75" customHeight="1">
      <c r="A9" s="140" t="s">
        <v>173</v>
      </c>
      <c r="B9" s="36">
        <v>0</v>
      </c>
      <c r="C9" s="16">
        <v>0</v>
      </c>
      <c r="D9" s="15">
        <f>SUM(B9:C9)</f>
        <v>0</v>
      </c>
      <c r="E9" s="283">
        <v>0</v>
      </c>
      <c r="F9" s="13">
        <f>C9</f>
        <v>0</v>
      </c>
      <c r="G9" s="25">
        <f>SUM(E9:F9)</f>
        <v>0</v>
      </c>
      <c r="H9" s="17">
        <f>SUM(D9-G9)</f>
        <v>0</v>
      </c>
    </row>
    <row r="10" spans="1:8" ht="21.75" customHeight="1">
      <c r="A10" s="139" t="s">
        <v>184</v>
      </c>
      <c r="B10" s="35">
        <f>2+7</f>
        <v>9</v>
      </c>
      <c r="C10" s="159">
        <v>0</v>
      </c>
      <c r="D10" s="15">
        <f>SUM(B10:C10)</f>
        <v>9</v>
      </c>
      <c r="E10" s="283">
        <f>B10</f>
        <v>9</v>
      </c>
      <c r="F10" s="13">
        <f>C10</f>
        <v>0</v>
      </c>
      <c r="G10" s="41">
        <f>SUM(E10:F10)</f>
        <v>9</v>
      </c>
      <c r="H10" s="17">
        <f>SUM(D10-G10)</f>
        <v>0</v>
      </c>
    </row>
    <row r="11" spans="1:8" ht="21.75" customHeight="1">
      <c r="A11" s="138" t="s">
        <v>75</v>
      </c>
      <c r="B11" s="39"/>
      <c r="C11" s="27"/>
      <c r="D11" s="40"/>
      <c r="E11" s="28"/>
      <c r="F11" s="27"/>
      <c r="G11" s="281"/>
      <c r="H11" s="105"/>
    </row>
    <row r="12" spans="1:8" ht="21.75" customHeight="1">
      <c r="A12" s="139" t="s">
        <v>188</v>
      </c>
      <c r="B12" s="35">
        <v>0</v>
      </c>
      <c r="C12" s="159">
        <v>0</v>
      </c>
      <c r="D12" s="12">
        <f>SUM(B12:C12)</f>
        <v>0</v>
      </c>
      <c r="E12" s="283">
        <f>B12</f>
        <v>0</v>
      </c>
      <c r="F12" s="13">
        <f>C12</f>
        <v>0</v>
      </c>
      <c r="G12" s="24">
        <f>SUM(E12:F12)</f>
        <v>0</v>
      </c>
      <c r="H12" s="14">
        <f>SUM(D12-G12)</f>
        <v>0</v>
      </c>
    </row>
    <row r="13" spans="1:8" ht="21.75" customHeight="1">
      <c r="A13" s="138" t="s">
        <v>58</v>
      </c>
      <c r="B13" s="39"/>
      <c r="C13" s="29"/>
      <c r="D13" s="40"/>
      <c r="E13" s="28"/>
      <c r="F13" s="29"/>
      <c r="G13" s="41"/>
      <c r="H13" s="105"/>
    </row>
    <row r="14" spans="1:8" ht="21.75" customHeight="1">
      <c r="A14" s="139" t="s">
        <v>152</v>
      </c>
      <c r="B14" s="35">
        <v>0</v>
      </c>
      <c r="C14" s="13">
        <v>7</v>
      </c>
      <c r="D14" s="12">
        <f aca="true" t="shared" si="0" ref="D14:D29">SUM(B14:C14)</f>
        <v>7</v>
      </c>
      <c r="E14" s="283">
        <f aca="true" t="shared" si="1" ref="E14:F23">B14</f>
        <v>0</v>
      </c>
      <c r="F14" s="13">
        <f t="shared" si="1"/>
        <v>7</v>
      </c>
      <c r="G14" s="24">
        <f aca="true" t="shared" si="2" ref="G14:G29">SUM(E14:F14)</f>
        <v>7</v>
      </c>
      <c r="H14" s="14">
        <f aca="true" t="shared" si="3" ref="H14:H29">SUM(D14-G14)</f>
        <v>0</v>
      </c>
    </row>
    <row r="15" spans="1:8" ht="21.75" customHeight="1">
      <c r="A15" s="139" t="s">
        <v>202</v>
      </c>
      <c r="B15" s="35">
        <v>0</v>
      </c>
      <c r="C15" s="13">
        <v>4</v>
      </c>
      <c r="D15" s="12">
        <f t="shared" si="0"/>
        <v>4</v>
      </c>
      <c r="E15" s="283">
        <f t="shared" si="1"/>
        <v>0</v>
      </c>
      <c r="F15" s="13">
        <f t="shared" si="1"/>
        <v>4</v>
      </c>
      <c r="G15" s="24">
        <f t="shared" si="2"/>
        <v>4</v>
      </c>
      <c r="H15" s="14">
        <f t="shared" si="3"/>
        <v>0</v>
      </c>
    </row>
    <row r="16" spans="1:8" ht="21.75" customHeight="1">
      <c r="A16" s="139" t="s">
        <v>150</v>
      </c>
      <c r="B16" s="35">
        <v>6</v>
      </c>
      <c r="C16" s="13">
        <v>60</v>
      </c>
      <c r="D16" s="12">
        <f t="shared" si="0"/>
        <v>66</v>
      </c>
      <c r="E16" s="283">
        <f t="shared" si="1"/>
        <v>6</v>
      </c>
      <c r="F16" s="13">
        <v>59</v>
      </c>
      <c r="G16" s="24">
        <f t="shared" si="2"/>
        <v>65</v>
      </c>
      <c r="H16" s="14">
        <f t="shared" si="3"/>
        <v>1</v>
      </c>
    </row>
    <row r="17" spans="1:8" ht="21.75" customHeight="1">
      <c r="A17" s="140" t="s">
        <v>153</v>
      </c>
      <c r="B17" s="36">
        <v>0</v>
      </c>
      <c r="C17" s="16">
        <v>11</v>
      </c>
      <c r="D17" s="12">
        <f t="shared" si="0"/>
        <v>11</v>
      </c>
      <c r="E17" s="283">
        <f t="shared" si="1"/>
        <v>0</v>
      </c>
      <c r="F17" s="13">
        <f t="shared" si="1"/>
        <v>11</v>
      </c>
      <c r="G17" s="24">
        <f t="shared" si="2"/>
        <v>11</v>
      </c>
      <c r="H17" s="14">
        <f t="shared" si="3"/>
        <v>0</v>
      </c>
    </row>
    <row r="18" spans="1:8" ht="21.75" customHeight="1">
      <c r="A18" s="140" t="s">
        <v>151</v>
      </c>
      <c r="B18" s="36">
        <v>19</v>
      </c>
      <c r="C18" s="16">
        <v>0</v>
      </c>
      <c r="D18" s="12">
        <f t="shared" si="0"/>
        <v>19</v>
      </c>
      <c r="E18" s="283">
        <f>B18</f>
        <v>19</v>
      </c>
      <c r="F18" s="13">
        <f>C18</f>
        <v>0</v>
      </c>
      <c r="G18" s="24">
        <f t="shared" si="2"/>
        <v>19</v>
      </c>
      <c r="H18" s="14">
        <f t="shared" si="3"/>
        <v>0</v>
      </c>
    </row>
    <row r="19" spans="1:8" ht="21.75" customHeight="1">
      <c r="A19" s="139" t="s">
        <v>149</v>
      </c>
      <c r="B19" s="35">
        <v>3</v>
      </c>
      <c r="C19" s="108">
        <v>7</v>
      </c>
      <c r="D19" s="12">
        <f t="shared" si="0"/>
        <v>10</v>
      </c>
      <c r="E19" s="283">
        <f t="shared" si="1"/>
        <v>3</v>
      </c>
      <c r="F19" s="13">
        <f t="shared" si="1"/>
        <v>7</v>
      </c>
      <c r="G19" s="24">
        <f t="shared" si="2"/>
        <v>10</v>
      </c>
      <c r="H19" s="14">
        <f t="shared" si="3"/>
        <v>0</v>
      </c>
    </row>
    <row r="20" spans="1:8" ht="21.75" customHeight="1">
      <c r="A20" s="139" t="s">
        <v>448</v>
      </c>
      <c r="B20" s="35">
        <v>7</v>
      </c>
      <c r="C20" s="108">
        <v>4</v>
      </c>
      <c r="D20" s="12">
        <f t="shared" si="0"/>
        <v>11</v>
      </c>
      <c r="E20" s="283">
        <f t="shared" si="1"/>
        <v>7</v>
      </c>
      <c r="F20" s="13">
        <f t="shared" si="1"/>
        <v>4</v>
      </c>
      <c r="G20" s="24">
        <f t="shared" si="2"/>
        <v>11</v>
      </c>
      <c r="H20" s="14">
        <f t="shared" si="3"/>
        <v>0</v>
      </c>
    </row>
    <row r="21" spans="1:8" ht="21.75" customHeight="1">
      <c r="A21" s="139" t="s">
        <v>148</v>
      </c>
      <c r="B21" s="36">
        <v>3</v>
      </c>
      <c r="C21" s="43">
        <v>9</v>
      </c>
      <c r="D21" s="12">
        <f t="shared" si="0"/>
        <v>12</v>
      </c>
      <c r="E21" s="283">
        <f>B21</f>
        <v>3</v>
      </c>
      <c r="F21" s="13">
        <f t="shared" si="1"/>
        <v>9</v>
      </c>
      <c r="G21" s="24">
        <f t="shared" si="2"/>
        <v>12</v>
      </c>
      <c r="H21" s="14">
        <f t="shared" si="3"/>
        <v>0</v>
      </c>
    </row>
    <row r="22" spans="1:8" ht="21.75" customHeight="1">
      <c r="A22" s="139" t="s">
        <v>183</v>
      </c>
      <c r="B22" s="36">
        <v>9</v>
      </c>
      <c r="C22" s="43">
        <v>21</v>
      </c>
      <c r="D22" s="12">
        <f t="shared" si="0"/>
        <v>30</v>
      </c>
      <c r="E22" s="283">
        <f t="shared" si="1"/>
        <v>9</v>
      </c>
      <c r="F22" s="13">
        <f t="shared" si="1"/>
        <v>21</v>
      </c>
      <c r="G22" s="24">
        <f t="shared" si="2"/>
        <v>30</v>
      </c>
      <c r="H22" s="14">
        <f t="shared" si="3"/>
        <v>0</v>
      </c>
    </row>
    <row r="23" spans="1:8" ht="21.75" customHeight="1">
      <c r="A23" s="139" t="s">
        <v>449</v>
      </c>
      <c r="B23" s="36">
        <v>1</v>
      </c>
      <c r="C23" s="43">
        <v>3</v>
      </c>
      <c r="D23" s="12">
        <f t="shared" si="0"/>
        <v>4</v>
      </c>
      <c r="E23" s="283">
        <f t="shared" si="1"/>
        <v>1</v>
      </c>
      <c r="F23" s="13">
        <v>2</v>
      </c>
      <c r="G23" s="24">
        <f t="shared" si="2"/>
        <v>3</v>
      </c>
      <c r="H23" s="14">
        <f t="shared" si="3"/>
        <v>1</v>
      </c>
    </row>
    <row r="24" spans="1:10" ht="21.75" customHeight="1">
      <c r="A24" s="140" t="s">
        <v>447</v>
      </c>
      <c r="B24" s="36">
        <v>0</v>
      </c>
      <c r="C24" s="43">
        <v>150</v>
      </c>
      <c r="D24" s="12">
        <f>SUM(B24:C24)</f>
        <v>150</v>
      </c>
      <c r="E24" s="604">
        <f>B24</f>
        <v>0</v>
      </c>
      <c r="F24" s="43">
        <v>142</v>
      </c>
      <c r="G24" s="24">
        <f>SUM(E24:F24)</f>
        <v>142</v>
      </c>
      <c r="H24" s="14">
        <f>SUM(D24-G24)</f>
        <v>8</v>
      </c>
      <c r="I24" s="605"/>
      <c r="J24" s="5"/>
    </row>
    <row r="25" spans="1:8" ht="21.75" customHeight="1">
      <c r="A25" s="141" t="s">
        <v>450</v>
      </c>
      <c r="B25" s="37"/>
      <c r="C25" s="155"/>
      <c r="D25" s="19"/>
      <c r="E25" s="18"/>
      <c r="F25" s="282"/>
      <c r="G25" s="281"/>
      <c r="H25" s="158"/>
    </row>
    <row r="26" spans="1:8" ht="21" customHeight="1">
      <c r="A26" s="139" t="s">
        <v>451</v>
      </c>
      <c r="B26" s="35">
        <v>0</v>
      </c>
      <c r="C26" s="108">
        <v>15</v>
      </c>
      <c r="D26" s="12">
        <f>SUM(B26:C26)</f>
        <v>15</v>
      </c>
      <c r="E26" s="283">
        <v>0</v>
      </c>
      <c r="F26" s="13">
        <f>C26</f>
        <v>15</v>
      </c>
      <c r="G26" s="24">
        <f>SUM(E26:F26)</f>
        <v>15</v>
      </c>
      <c r="H26" s="14">
        <f>SUM(D26-G26)</f>
        <v>0</v>
      </c>
    </row>
    <row r="27" spans="1:8" ht="21.75" customHeight="1">
      <c r="A27" s="141" t="s">
        <v>62</v>
      </c>
      <c r="B27" s="37"/>
      <c r="C27" s="155"/>
      <c r="D27" s="19"/>
      <c r="E27" s="18"/>
      <c r="F27" s="282"/>
      <c r="G27" s="281"/>
      <c r="H27" s="158"/>
    </row>
    <row r="28" spans="1:8" ht="21" customHeight="1">
      <c r="A28" s="139" t="s">
        <v>394</v>
      </c>
      <c r="B28" s="35">
        <v>3</v>
      </c>
      <c r="C28" s="108">
        <v>1</v>
      </c>
      <c r="D28" s="12">
        <f t="shared" si="0"/>
        <v>4</v>
      </c>
      <c r="E28" s="283">
        <f>B28</f>
        <v>3</v>
      </c>
      <c r="F28" s="13">
        <f>C28</f>
        <v>1</v>
      </c>
      <c r="G28" s="24">
        <f t="shared" si="2"/>
        <v>4</v>
      </c>
      <c r="H28" s="14">
        <f t="shared" si="3"/>
        <v>0</v>
      </c>
    </row>
    <row r="29" spans="1:8" ht="21.75" customHeight="1">
      <c r="A29" s="139" t="s">
        <v>174</v>
      </c>
      <c r="B29" s="35">
        <v>0</v>
      </c>
      <c r="C29" s="13">
        <v>2</v>
      </c>
      <c r="D29" s="12">
        <f t="shared" si="0"/>
        <v>2</v>
      </c>
      <c r="E29" s="283">
        <v>0</v>
      </c>
      <c r="F29" s="13">
        <f>C29</f>
        <v>2</v>
      </c>
      <c r="G29" s="24">
        <f t="shared" si="2"/>
        <v>2</v>
      </c>
      <c r="H29" s="14">
        <f t="shared" si="3"/>
        <v>0</v>
      </c>
    </row>
    <row r="30" spans="1:8" ht="21.75" customHeight="1">
      <c r="A30" s="141" t="s">
        <v>59</v>
      </c>
      <c r="B30" s="37"/>
      <c r="C30" s="156"/>
      <c r="D30" s="19"/>
      <c r="E30" s="18"/>
      <c r="F30" s="156"/>
      <c r="G30" s="157"/>
      <c r="H30" s="158"/>
    </row>
    <row r="31" spans="1:8" ht="21.75" customHeight="1">
      <c r="A31" s="139" t="s">
        <v>350</v>
      </c>
      <c r="B31" s="35">
        <v>4</v>
      </c>
      <c r="C31" s="159">
        <v>6</v>
      </c>
      <c r="D31" s="12">
        <f>SUM(B31:C31)</f>
        <v>10</v>
      </c>
      <c r="E31" s="283">
        <f>B31</f>
        <v>4</v>
      </c>
      <c r="F31" s="13">
        <v>5</v>
      </c>
      <c r="G31" s="24">
        <f>SUM(E31:F31)</f>
        <v>9</v>
      </c>
      <c r="H31" s="14">
        <f>SUM(D31-G31)</f>
        <v>1</v>
      </c>
    </row>
    <row r="32" spans="1:8" ht="21.75" customHeight="1">
      <c r="A32" s="141" t="s">
        <v>203</v>
      </c>
      <c r="B32" s="37"/>
      <c r="C32" s="156"/>
      <c r="D32" s="19"/>
      <c r="E32" s="18"/>
      <c r="F32" s="156"/>
      <c r="G32" s="157"/>
      <c r="H32" s="158"/>
    </row>
    <row r="33" spans="1:8" ht="21.75" customHeight="1">
      <c r="A33" s="139" t="s">
        <v>204</v>
      </c>
      <c r="B33" s="35">
        <v>0</v>
      </c>
      <c r="C33" s="159">
        <v>0</v>
      </c>
      <c r="D33" s="12">
        <f>SUM(B33:C33)</f>
        <v>0</v>
      </c>
      <c r="E33" s="283">
        <f>B33</f>
        <v>0</v>
      </c>
      <c r="F33" s="13">
        <f>C33</f>
        <v>0</v>
      </c>
      <c r="G33" s="24">
        <f>SUM(E33:F33)</f>
        <v>0</v>
      </c>
      <c r="H33" s="14">
        <f>SUM(D33-G33)</f>
        <v>0</v>
      </c>
    </row>
    <row r="34" spans="1:8" ht="21.75" customHeight="1">
      <c r="A34" s="151" t="s">
        <v>389</v>
      </c>
      <c r="B34" s="39">
        <v>0</v>
      </c>
      <c r="C34" s="27"/>
      <c r="D34" s="12">
        <f>SUM(B34:C34)</f>
        <v>0</v>
      </c>
      <c r="E34" s="283">
        <f>B34</f>
        <v>0</v>
      </c>
      <c r="F34" s="13">
        <f>C34</f>
        <v>0</v>
      </c>
      <c r="G34" s="24">
        <f>SUM(E34:F34)</f>
        <v>0</v>
      </c>
      <c r="H34" s="14">
        <f>SUM(D34-G34)</f>
        <v>0</v>
      </c>
    </row>
    <row r="35" spans="1:8" ht="21.75" customHeight="1" thickBot="1">
      <c r="A35" s="142" t="s">
        <v>205</v>
      </c>
      <c r="B35" s="143">
        <f>SUM(B7:B34)</f>
        <v>66</v>
      </c>
      <c r="C35" s="144">
        <f>SUM(C6:C34)</f>
        <v>300</v>
      </c>
      <c r="D35" s="145">
        <f>SUM(D7:D34)</f>
        <v>366</v>
      </c>
      <c r="E35" s="146">
        <f>SUM(E6:E34)</f>
        <v>66</v>
      </c>
      <c r="F35" s="144">
        <f>SUM(F6:F34)</f>
        <v>289</v>
      </c>
      <c r="G35" s="147">
        <f>SUM(G6:G34)</f>
        <v>355</v>
      </c>
      <c r="H35" s="148">
        <f>SUM(D35-G35)</f>
        <v>11</v>
      </c>
    </row>
    <row r="36" spans="1:8" s="76" customFormat="1" ht="21" customHeight="1">
      <c r="A36" s="718" t="s">
        <v>409</v>
      </c>
      <c r="B36" s="718"/>
      <c r="C36" s="718"/>
      <c r="D36" s="718"/>
      <c r="E36" s="718"/>
      <c r="F36" s="718"/>
      <c r="G36" s="718"/>
      <c r="H36" s="718"/>
    </row>
    <row r="37" spans="1:8" s="76" customFormat="1" ht="21" customHeight="1">
      <c r="A37" s="718" t="s">
        <v>33</v>
      </c>
      <c r="B37" s="718"/>
      <c r="C37" s="718"/>
      <c r="D37" s="718"/>
      <c r="E37" s="718"/>
      <c r="F37" s="718"/>
      <c r="G37" s="718"/>
      <c r="H37" s="718"/>
    </row>
    <row r="38" spans="1:8" s="76" customFormat="1" ht="21" customHeight="1" thickBot="1">
      <c r="A38" s="84"/>
      <c r="B38" s="84"/>
      <c r="C38" s="84"/>
      <c r="D38" s="84"/>
      <c r="E38" s="84"/>
      <c r="F38" s="84"/>
      <c r="G38" s="84"/>
      <c r="H38" s="84"/>
    </row>
    <row r="39" spans="1:8" s="76" customFormat="1" ht="25.5" customHeight="1">
      <c r="A39" s="728" t="s">
        <v>70</v>
      </c>
      <c r="B39" s="730" t="s">
        <v>115</v>
      </c>
      <c r="C39" s="717"/>
      <c r="D39" s="724"/>
      <c r="E39" s="730" t="s">
        <v>54</v>
      </c>
      <c r="F39" s="717"/>
      <c r="G39" s="724"/>
      <c r="H39" s="423" t="s">
        <v>55</v>
      </c>
    </row>
    <row r="40" spans="1:8" s="76" customFormat="1" ht="25.5" customHeight="1" thickBot="1">
      <c r="A40" s="729"/>
      <c r="B40" s="424" t="s">
        <v>117</v>
      </c>
      <c r="C40" s="425" t="s">
        <v>118</v>
      </c>
      <c r="D40" s="426" t="s">
        <v>6</v>
      </c>
      <c r="E40" s="424" t="s">
        <v>117</v>
      </c>
      <c r="F40" s="425" t="s">
        <v>118</v>
      </c>
      <c r="G40" s="426" t="s">
        <v>6</v>
      </c>
      <c r="H40" s="427" t="s">
        <v>56</v>
      </c>
    </row>
    <row r="41" spans="1:8" s="76" customFormat="1" ht="21" customHeight="1">
      <c r="A41" s="428" t="s">
        <v>33</v>
      </c>
      <c r="B41" s="429"/>
      <c r="C41" s="430"/>
      <c r="D41" s="431"/>
      <c r="E41" s="429"/>
      <c r="F41" s="430"/>
      <c r="G41" s="431"/>
      <c r="H41" s="432"/>
    </row>
    <row r="42" spans="1:8" s="76" customFormat="1" ht="21" customHeight="1">
      <c r="A42" s="433" t="s">
        <v>97</v>
      </c>
      <c r="B42" s="266"/>
      <c r="C42" s="267"/>
      <c r="D42" s="434"/>
      <c r="E42" s="266"/>
      <c r="F42" s="267"/>
      <c r="G42" s="434"/>
      <c r="H42" s="435"/>
    </row>
    <row r="43" spans="1:8" s="76" customFormat="1" ht="20.25" customHeight="1">
      <c r="A43" s="436" t="s">
        <v>342</v>
      </c>
      <c r="B43" s="264">
        <v>5</v>
      </c>
      <c r="C43" s="265">
        <v>0</v>
      </c>
      <c r="D43" s="437">
        <f>SUM(B43:C43)</f>
        <v>5</v>
      </c>
      <c r="E43" s="264">
        <v>5</v>
      </c>
      <c r="F43" s="265">
        <v>0</v>
      </c>
      <c r="G43" s="437">
        <f>SUM(E43:F43)</f>
        <v>5</v>
      </c>
      <c r="H43" s="438">
        <f>SUM(D43-G43)</f>
        <v>0</v>
      </c>
    </row>
    <row r="44" spans="1:8" s="76" customFormat="1" ht="20.25" customHeight="1">
      <c r="A44" s="436" t="s">
        <v>362</v>
      </c>
      <c r="B44" s="264">
        <v>9</v>
      </c>
      <c r="C44" s="265">
        <v>0</v>
      </c>
      <c r="D44" s="437">
        <f>SUM(B44:C44)</f>
        <v>9</v>
      </c>
      <c r="E44" s="264">
        <v>9</v>
      </c>
      <c r="F44" s="265">
        <v>0</v>
      </c>
      <c r="G44" s="437">
        <f>SUM(E44:F44)</f>
        <v>9</v>
      </c>
      <c r="H44" s="438">
        <f>SUM(D44-G44)</f>
        <v>0</v>
      </c>
    </row>
    <row r="45" spans="1:8" s="76" customFormat="1" ht="20.25" customHeight="1">
      <c r="A45" s="436" t="s">
        <v>363</v>
      </c>
      <c r="B45" s="264">
        <v>1</v>
      </c>
      <c r="C45" s="265">
        <v>9</v>
      </c>
      <c r="D45" s="437">
        <f>SUM(B45:C45)</f>
        <v>10</v>
      </c>
      <c r="E45" s="264">
        <v>1</v>
      </c>
      <c r="F45" s="265">
        <v>9</v>
      </c>
      <c r="G45" s="437">
        <f>SUM(E45:F45)</f>
        <v>10</v>
      </c>
      <c r="H45" s="438">
        <f>SUM(D45-G45)</f>
        <v>0</v>
      </c>
    </row>
    <row r="46" spans="1:8" s="76" customFormat="1" ht="20.25" customHeight="1">
      <c r="A46" s="436" t="s">
        <v>456</v>
      </c>
      <c r="B46" s="264">
        <v>1</v>
      </c>
      <c r="C46" s="265">
        <v>0</v>
      </c>
      <c r="D46" s="437">
        <f>SUM(B46:C46)</f>
        <v>1</v>
      </c>
      <c r="E46" s="264">
        <v>1</v>
      </c>
      <c r="F46" s="265">
        <v>0</v>
      </c>
      <c r="G46" s="437">
        <f>SUM(E46:F46)</f>
        <v>1</v>
      </c>
      <c r="H46" s="438">
        <f>SUM(D46-G46)</f>
        <v>0</v>
      </c>
    </row>
    <row r="47" spans="1:8" s="76" customFormat="1" ht="20.25" customHeight="1" thickBot="1">
      <c r="A47" s="589" t="s">
        <v>399</v>
      </c>
      <c r="B47" s="590">
        <f>SUM(B43:B46)</f>
        <v>16</v>
      </c>
      <c r="C47" s="591">
        <f aca="true" t="shared" si="4" ref="C47:H47">SUM(C43:C46)</f>
        <v>9</v>
      </c>
      <c r="D47" s="592">
        <f t="shared" si="4"/>
        <v>25</v>
      </c>
      <c r="E47" s="590">
        <f t="shared" si="4"/>
        <v>16</v>
      </c>
      <c r="F47" s="591">
        <f t="shared" si="4"/>
        <v>9</v>
      </c>
      <c r="G47" s="592">
        <f t="shared" si="4"/>
        <v>25</v>
      </c>
      <c r="H47" s="593">
        <f t="shared" si="4"/>
        <v>0</v>
      </c>
    </row>
    <row r="48" ht="21.75" customHeight="1" thickTop="1"/>
  </sheetData>
  <sheetProtection/>
  <mergeCells count="10">
    <mergeCell ref="A36:H36"/>
    <mergeCell ref="A37:H37"/>
    <mergeCell ref="A39:A40"/>
    <mergeCell ref="B39:D39"/>
    <mergeCell ref="E39:G39"/>
    <mergeCell ref="A1:H1"/>
    <mergeCell ref="A2:H2"/>
    <mergeCell ref="A4:A5"/>
    <mergeCell ref="B4:D4"/>
    <mergeCell ref="E4:G4"/>
  </mergeCells>
  <printOptions/>
  <pageMargins left="0.2755905511811024" right="0.1968503937007874" top="0.5118110236220472" bottom="0.9448818897637796" header="0.5118110236220472" footer="0.5118110236220472"/>
  <pageSetup firstPageNumber="6" useFirstPageNumber="1" horizontalDpi="600" verticalDpi="600" orientation="portrait" paperSize="9" r:id="rId1"/>
  <headerFooter>
    <oddFooter>&amp;L&amp;"TH SarabunPSK,Regular"&amp;12กลุ่มภารกิจทะเบียนนิสิตและบริการการศึกษา&amp;C&amp;"TH SarabunPSK,Regular"&amp;12หน้าที่ &amp;P&amp;R&amp;"TH SarabunPSK,Regular"&amp;12ข้อมูล ณ วันที่ 22 กรกฎาคม  2565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Q190"/>
  <sheetViews>
    <sheetView showGridLines="0" zoomScalePageLayoutView="0" workbookViewId="0" topLeftCell="A49">
      <selection activeCell="A63" sqref="A63"/>
    </sheetView>
  </sheetViews>
  <sheetFormatPr defaultColWidth="7.25390625" defaultRowHeight="24"/>
  <cols>
    <col min="1" max="1" width="25.625" style="398" customWidth="1"/>
    <col min="2" max="2" width="4.00390625" style="398" customWidth="1"/>
    <col min="3" max="3" width="4.125" style="398" customWidth="1"/>
    <col min="4" max="4" width="4.375" style="398" customWidth="1"/>
    <col min="5" max="5" width="4.75390625" style="398" bestFit="1" customWidth="1"/>
    <col min="6" max="6" width="5.25390625" style="398" bestFit="1" customWidth="1"/>
    <col min="7" max="7" width="5.75390625" style="398" bestFit="1" customWidth="1"/>
    <col min="8" max="8" width="4.125" style="398" bestFit="1" customWidth="1"/>
    <col min="9" max="9" width="4.75390625" style="398" customWidth="1"/>
    <col min="10" max="10" width="4.25390625" style="398" customWidth="1"/>
    <col min="11" max="11" width="4.75390625" style="398" bestFit="1" customWidth="1"/>
    <col min="12" max="12" width="5.25390625" style="398" bestFit="1" customWidth="1"/>
    <col min="13" max="13" width="5.25390625" style="398" customWidth="1"/>
    <col min="14" max="14" width="3.50390625" style="404" bestFit="1" customWidth="1"/>
    <col min="15" max="15" width="4.125" style="404" bestFit="1" customWidth="1"/>
    <col min="16" max="16" width="3.625" style="404" customWidth="1"/>
    <col min="17" max="17" width="4.375" style="404" bestFit="1" customWidth="1"/>
    <col min="18" max="16384" width="7.25390625" style="398" customWidth="1"/>
  </cols>
  <sheetData>
    <row r="1" spans="1:17" ht="24">
      <c r="A1" s="731" t="s">
        <v>410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</row>
    <row r="2" spans="1:17" ht="24">
      <c r="A2" s="731" t="s">
        <v>346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</row>
    <row r="3" spans="7:17" ht="18.75">
      <c r="G3" s="399"/>
      <c r="N3" s="400"/>
      <c r="O3" s="400"/>
      <c r="P3" s="735"/>
      <c r="Q3" s="735"/>
    </row>
    <row r="4" spans="1:17" ht="18.75">
      <c r="A4" s="736" t="s">
        <v>66</v>
      </c>
      <c r="B4" s="734" t="s">
        <v>424</v>
      </c>
      <c r="C4" s="734"/>
      <c r="D4" s="734"/>
      <c r="E4" s="738" t="s">
        <v>425</v>
      </c>
      <c r="F4" s="734"/>
      <c r="G4" s="739"/>
      <c r="H4" s="734" t="s">
        <v>426</v>
      </c>
      <c r="I4" s="734"/>
      <c r="J4" s="734"/>
      <c r="K4" s="285" t="s">
        <v>6</v>
      </c>
      <c r="L4" s="285"/>
      <c r="M4" s="285"/>
      <c r="N4" s="732" t="s">
        <v>214</v>
      </c>
      <c r="O4" s="733"/>
      <c r="P4" s="732" t="s">
        <v>215</v>
      </c>
      <c r="Q4" s="733"/>
    </row>
    <row r="5" spans="1:17" ht="18.75">
      <c r="A5" s="737"/>
      <c r="B5" s="286" t="s">
        <v>4</v>
      </c>
      <c r="C5" s="287" t="s">
        <v>5</v>
      </c>
      <c r="D5" s="288" t="s">
        <v>6</v>
      </c>
      <c r="E5" s="289" t="s">
        <v>4</v>
      </c>
      <c r="F5" s="287" t="s">
        <v>5</v>
      </c>
      <c r="G5" s="290" t="s">
        <v>6</v>
      </c>
      <c r="H5" s="286" t="s">
        <v>4</v>
      </c>
      <c r="I5" s="287" t="s">
        <v>5</v>
      </c>
      <c r="J5" s="288" t="s">
        <v>6</v>
      </c>
      <c r="K5" s="289" t="s">
        <v>4</v>
      </c>
      <c r="L5" s="287" t="s">
        <v>5</v>
      </c>
      <c r="M5" s="290" t="s">
        <v>6</v>
      </c>
      <c r="N5" s="286" t="s">
        <v>216</v>
      </c>
      <c r="O5" s="291" t="s">
        <v>217</v>
      </c>
      <c r="P5" s="289" t="s">
        <v>216</v>
      </c>
      <c r="Q5" s="291" t="s">
        <v>217</v>
      </c>
    </row>
    <row r="6" spans="1:17" ht="18.75">
      <c r="A6" s="292" t="s">
        <v>57</v>
      </c>
      <c r="B6" s="160"/>
      <c r="C6" s="161"/>
      <c r="D6" s="162"/>
      <c r="E6" s="163"/>
      <c r="F6" s="161"/>
      <c r="G6" s="293"/>
      <c r="H6" s="160"/>
      <c r="I6" s="161"/>
      <c r="J6" s="162"/>
      <c r="K6" s="317"/>
      <c r="L6" s="160"/>
      <c r="M6" s="293"/>
      <c r="N6" s="163"/>
      <c r="O6" s="303"/>
      <c r="P6" s="163"/>
      <c r="Q6" s="358"/>
    </row>
    <row r="7" spans="1:17" ht="18.75">
      <c r="A7" s="294" t="s">
        <v>286</v>
      </c>
      <c r="B7" s="164">
        <v>0</v>
      </c>
      <c r="C7" s="165">
        <v>0</v>
      </c>
      <c r="D7" s="295">
        <f>SUM(B7:C7)</f>
        <v>0</v>
      </c>
      <c r="E7" s="166">
        <f>_xlfn.IFERROR(VLOOKUP(A7,'[1]2-2564'!$C$6:$F$43,3,FALSE),0)</f>
        <v>13</v>
      </c>
      <c r="F7" s="165">
        <f>_xlfn.IFERROR(VLOOKUP(A7,'[1]2-2564'!$C$6:$F$43,4,FALSE),0)</f>
        <v>18</v>
      </c>
      <c r="G7" s="296">
        <f>SUM(E7:F7)</f>
        <v>31</v>
      </c>
      <c r="H7" s="164">
        <v>3</v>
      </c>
      <c r="I7" s="165">
        <v>2</v>
      </c>
      <c r="J7" s="295">
        <f>SUM(H7:I7)</f>
        <v>5</v>
      </c>
      <c r="K7" s="166">
        <f>SUM(B7+E7+H7)</f>
        <v>16</v>
      </c>
      <c r="L7" s="164">
        <f>SUM(C7+F7+I7)</f>
        <v>20</v>
      </c>
      <c r="M7" s="296">
        <f>SUM(D7+G7+J7)</f>
        <v>36</v>
      </c>
      <c r="N7" s="166">
        <v>0</v>
      </c>
      <c r="O7" s="403">
        <v>2</v>
      </c>
      <c r="P7" s="166">
        <v>0</v>
      </c>
      <c r="Q7" s="403">
        <v>0</v>
      </c>
    </row>
    <row r="8" spans="1:17" ht="18.75">
      <c r="A8" s="294" t="s">
        <v>368</v>
      </c>
      <c r="B8" s="164">
        <v>0</v>
      </c>
      <c r="C8" s="165">
        <v>0</v>
      </c>
      <c r="D8" s="295">
        <f>SUM(B8:C8)</f>
        <v>0</v>
      </c>
      <c r="E8" s="166">
        <f>_xlfn.IFERROR(VLOOKUP(A8,'[1]2-2564'!$C$6:$F$43,3,FALSE),0)</f>
        <v>16</v>
      </c>
      <c r="F8" s="165">
        <f>_xlfn.IFERROR(VLOOKUP(A8,'[1]2-2564'!$C$6:$F$43,4,FALSE),0)</f>
        <v>19</v>
      </c>
      <c r="G8" s="296">
        <f>SUM(E8:F8)</f>
        <v>35</v>
      </c>
      <c r="H8" s="164">
        <v>0</v>
      </c>
      <c r="I8" s="165">
        <v>0</v>
      </c>
      <c r="J8" s="295">
        <f>SUM(H8:I8)</f>
        <v>0</v>
      </c>
      <c r="K8" s="166">
        <f aca="true" t="shared" si="0" ref="K8:K19">SUM(B8+E8+H8)</f>
        <v>16</v>
      </c>
      <c r="L8" s="165">
        <f aca="true" t="shared" si="1" ref="L8:M19">SUM(C8+F8+I8)</f>
        <v>19</v>
      </c>
      <c r="M8" s="296">
        <f t="shared" si="1"/>
        <v>35</v>
      </c>
      <c r="N8" s="167">
        <v>1</v>
      </c>
      <c r="O8" s="402">
        <v>1</v>
      </c>
      <c r="P8" s="167">
        <v>5</v>
      </c>
      <c r="Q8" s="403">
        <v>8</v>
      </c>
    </row>
    <row r="9" spans="1:17" ht="18.75">
      <c r="A9" s="294" t="s">
        <v>287</v>
      </c>
      <c r="B9" s="164">
        <v>1</v>
      </c>
      <c r="C9" s="165">
        <v>0</v>
      </c>
      <c r="D9" s="295">
        <f>SUM(B9:C9)</f>
        <v>1</v>
      </c>
      <c r="E9" s="166">
        <f>_xlfn.IFERROR(VLOOKUP(A9,'[1]2-2564'!$C$6:$F$43,3,FALSE),0)</f>
        <v>9</v>
      </c>
      <c r="F9" s="165">
        <f>_xlfn.IFERROR(VLOOKUP(A9,'[1]2-2564'!$C$6:$F$43,4,FALSE),0)</f>
        <v>18</v>
      </c>
      <c r="G9" s="296">
        <f>SUM(E9:F9)</f>
        <v>27</v>
      </c>
      <c r="H9" s="164">
        <v>0</v>
      </c>
      <c r="I9" s="165">
        <v>1</v>
      </c>
      <c r="J9" s="295">
        <f>SUM(H9:I9)</f>
        <v>1</v>
      </c>
      <c r="K9" s="166">
        <f t="shared" si="0"/>
        <v>10</v>
      </c>
      <c r="L9" s="165">
        <f t="shared" si="1"/>
        <v>19</v>
      </c>
      <c r="M9" s="296">
        <f t="shared" si="1"/>
        <v>29</v>
      </c>
      <c r="N9" s="167">
        <v>0</v>
      </c>
      <c r="O9" s="402">
        <v>0</v>
      </c>
      <c r="P9" s="167">
        <v>0</v>
      </c>
      <c r="Q9" s="403">
        <v>0</v>
      </c>
    </row>
    <row r="10" spans="1:17" ht="18.75">
      <c r="A10" s="294" t="s">
        <v>288</v>
      </c>
      <c r="B10" s="164">
        <v>1</v>
      </c>
      <c r="C10" s="165">
        <v>0</v>
      </c>
      <c r="D10" s="295">
        <f>SUM(B10:C10)</f>
        <v>1</v>
      </c>
      <c r="E10" s="166">
        <f>_xlfn.IFERROR(VLOOKUP(A10,'[1]2-2564'!$C$6:$F$43,3,FALSE),0)</f>
        <v>10</v>
      </c>
      <c r="F10" s="165">
        <f>_xlfn.IFERROR(VLOOKUP(A10,'[1]2-2564'!$C$6:$F$43,4,FALSE),0)</f>
        <v>53</v>
      </c>
      <c r="G10" s="296">
        <f>SUM(E10:F10)</f>
        <v>63</v>
      </c>
      <c r="H10" s="164">
        <v>0</v>
      </c>
      <c r="I10" s="165">
        <v>0</v>
      </c>
      <c r="J10" s="295">
        <f>SUM(H10:I10)</f>
        <v>0</v>
      </c>
      <c r="K10" s="166">
        <f t="shared" si="0"/>
        <v>11</v>
      </c>
      <c r="L10" s="165">
        <f t="shared" si="1"/>
        <v>53</v>
      </c>
      <c r="M10" s="296">
        <f t="shared" si="1"/>
        <v>64</v>
      </c>
      <c r="N10" s="167">
        <v>0</v>
      </c>
      <c r="O10" s="402">
        <v>0</v>
      </c>
      <c r="P10" s="167">
        <v>2</v>
      </c>
      <c r="Q10" s="403">
        <v>11</v>
      </c>
    </row>
    <row r="11" spans="1:17" ht="18.75">
      <c r="A11" s="294" t="s">
        <v>430</v>
      </c>
      <c r="B11" s="164">
        <v>0</v>
      </c>
      <c r="C11" s="165">
        <v>0</v>
      </c>
      <c r="D11" s="295">
        <f aca="true" t="shared" si="2" ref="D11:D18">SUM(B11:C11)</f>
        <v>0</v>
      </c>
      <c r="E11" s="166">
        <f>_xlfn.IFERROR(VLOOKUP(A11,'[1]2-2564'!$C$6:$F$43,3,FALSE),0)</f>
        <v>12</v>
      </c>
      <c r="F11" s="165">
        <f>_xlfn.IFERROR(VLOOKUP(A11,'[1]2-2564'!$C$6:$F$43,4,FALSE),0)</f>
        <v>31</v>
      </c>
      <c r="G11" s="296">
        <f aca="true" t="shared" si="3" ref="G11:G19">SUM(E11:F11)</f>
        <v>43</v>
      </c>
      <c r="H11" s="164">
        <v>1</v>
      </c>
      <c r="I11" s="165">
        <v>0</v>
      </c>
      <c r="J11" s="295">
        <f aca="true" t="shared" si="4" ref="J11:J19">SUM(H11:I11)</f>
        <v>1</v>
      </c>
      <c r="K11" s="166">
        <f t="shared" si="0"/>
        <v>13</v>
      </c>
      <c r="L11" s="165">
        <f t="shared" si="1"/>
        <v>31</v>
      </c>
      <c r="M11" s="296">
        <f t="shared" si="1"/>
        <v>44</v>
      </c>
      <c r="N11" s="167">
        <v>0</v>
      </c>
      <c r="O11" s="402">
        <v>1</v>
      </c>
      <c r="P11" s="167">
        <v>0</v>
      </c>
      <c r="Q11" s="403">
        <v>1</v>
      </c>
    </row>
    <row r="12" spans="1:17" ht="18.75">
      <c r="A12" s="294" t="s">
        <v>369</v>
      </c>
      <c r="B12" s="164">
        <v>0</v>
      </c>
      <c r="C12" s="165">
        <v>0</v>
      </c>
      <c r="D12" s="295">
        <f>SUM(B12:C12)</f>
        <v>0</v>
      </c>
      <c r="E12" s="166">
        <f>_xlfn.IFERROR(VLOOKUP(A12,'[1]2-2564'!$C$6:$F$43,3,FALSE),0)</f>
        <v>6</v>
      </c>
      <c r="F12" s="165">
        <f>_xlfn.IFERROR(VLOOKUP(A12,'[1]2-2564'!$C$6:$F$43,4,FALSE),0)</f>
        <v>34</v>
      </c>
      <c r="G12" s="296">
        <f>SUM(E12:F12)</f>
        <v>40</v>
      </c>
      <c r="H12" s="164">
        <v>0</v>
      </c>
      <c r="I12" s="165">
        <v>0</v>
      </c>
      <c r="J12" s="295">
        <f>SUM(H12:I12)</f>
        <v>0</v>
      </c>
      <c r="K12" s="166">
        <f t="shared" si="0"/>
        <v>6</v>
      </c>
      <c r="L12" s="165">
        <f t="shared" si="1"/>
        <v>34</v>
      </c>
      <c r="M12" s="296">
        <f t="shared" si="1"/>
        <v>40</v>
      </c>
      <c r="N12" s="167">
        <v>0</v>
      </c>
      <c r="O12" s="402">
        <v>0</v>
      </c>
      <c r="P12" s="167">
        <v>1</v>
      </c>
      <c r="Q12" s="403">
        <v>4</v>
      </c>
    </row>
    <row r="13" spans="1:17" ht="18.75">
      <c r="A13" s="294" t="s">
        <v>289</v>
      </c>
      <c r="B13" s="164">
        <v>0</v>
      </c>
      <c r="C13" s="165">
        <v>1</v>
      </c>
      <c r="D13" s="295">
        <f t="shared" si="2"/>
        <v>1</v>
      </c>
      <c r="E13" s="166">
        <f>_xlfn.IFERROR(VLOOKUP(A13,'[1]2-2564'!$C$6:$F$43,3,FALSE),0)</f>
        <v>7</v>
      </c>
      <c r="F13" s="165">
        <f>_xlfn.IFERROR(VLOOKUP(A13,'[1]2-2564'!$C$6:$F$43,4,FALSE),0)</f>
        <v>29</v>
      </c>
      <c r="G13" s="296">
        <f t="shared" si="3"/>
        <v>36</v>
      </c>
      <c r="H13" s="164">
        <v>0</v>
      </c>
      <c r="I13" s="165">
        <v>0</v>
      </c>
      <c r="J13" s="295">
        <f t="shared" si="4"/>
        <v>0</v>
      </c>
      <c r="K13" s="166">
        <f t="shared" si="0"/>
        <v>7</v>
      </c>
      <c r="L13" s="165">
        <f t="shared" si="1"/>
        <v>30</v>
      </c>
      <c r="M13" s="296">
        <f t="shared" si="1"/>
        <v>37</v>
      </c>
      <c r="N13" s="167">
        <v>0</v>
      </c>
      <c r="O13" s="402">
        <v>2</v>
      </c>
      <c r="P13" s="167">
        <v>1</v>
      </c>
      <c r="Q13" s="403">
        <v>2</v>
      </c>
    </row>
    <row r="14" spans="1:17" ht="18.75">
      <c r="A14" s="294" t="s">
        <v>290</v>
      </c>
      <c r="B14" s="164">
        <v>0</v>
      </c>
      <c r="C14" s="165">
        <v>0</v>
      </c>
      <c r="D14" s="295">
        <f t="shared" si="2"/>
        <v>0</v>
      </c>
      <c r="E14" s="166">
        <f>_xlfn.IFERROR(VLOOKUP(A14,'[1]2-2564'!$C$6:$F$43,3,FALSE),0)</f>
        <v>7</v>
      </c>
      <c r="F14" s="165">
        <f>_xlfn.IFERROR(VLOOKUP(A14,'[1]2-2564'!$C$6:$F$43,4,FALSE),0)</f>
        <v>56</v>
      </c>
      <c r="G14" s="296">
        <f t="shared" si="3"/>
        <v>63</v>
      </c>
      <c r="H14" s="164">
        <v>0</v>
      </c>
      <c r="I14" s="165">
        <v>0</v>
      </c>
      <c r="J14" s="295">
        <f t="shared" si="4"/>
        <v>0</v>
      </c>
      <c r="K14" s="166">
        <f t="shared" si="0"/>
        <v>7</v>
      </c>
      <c r="L14" s="165">
        <f t="shared" si="1"/>
        <v>56</v>
      </c>
      <c r="M14" s="296">
        <f t="shared" si="1"/>
        <v>63</v>
      </c>
      <c r="N14" s="167">
        <v>3</v>
      </c>
      <c r="O14" s="402">
        <v>6</v>
      </c>
      <c r="P14" s="167">
        <v>0</v>
      </c>
      <c r="Q14" s="403">
        <v>13</v>
      </c>
    </row>
    <row r="15" spans="1:17" ht="18.75">
      <c r="A15" s="294" t="s">
        <v>291</v>
      </c>
      <c r="B15" s="164">
        <v>0</v>
      </c>
      <c r="C15" s="165">
        <v>0</v>
      </c>
      <c r="D15" s="295">
        <f t="shared" si="2"/>
        <v>0</v>
      </c>
      <c r="E15" s="166">
        <f>_xlfn.IFERROR(VLOOKUP(A15,'[1]2-2564'!$C$6:$F$43,3,FALSE),0)</f>
        <v>14</v>
      </c>
      <c r="F15" s="165">
        <f>_xlfn.IFERROR(VLOOKUP(A15,'[1]2-2564'!$C$6:$F$43,4,FALSE),0)</f>
        <v>27</v>
      </c>
      <c r="G15" s="296">
        <f t="shared" si="3"/>
        <v>41</v>
      </c>
      <c r="H15" s="164">
        <v>0</v>
      </c>
      <c r="I15" s="165">
        <v>0</v>
      </c>
      <c r="J15" s="295">
        <f t="shared" si="4"/>
        <v>0</v>
      </c>
      <c r="K15" s="166">
        <f t="shared" si="0"/>
        <v>14</v>
      </c>
      <c r="L15" s="165">
        <f t="shared" si="1"/>
        <v>27</v>
      </c>
      <c r="M15" s="296">
        <f t="shared" si="1"/>
        <v>41</v>
      </c>
      <c r="N15" s="167">
        <v>3</v>
      </c>
      <c r="O15" s="402">
        <v>5</v>
      </c>
      <c r="P15" s="167">
        <v>1</v>
      </c>
      <c r="Q15" s="403">
        <v>3</v>
      </c>
    </row>
    <row r="16" spans="1:17" ht="18.75">
      <c r="A16" s="294" t="s">
        <v>293</v>
      </c>
      <c r="B16" s="164">
        <v>0</v>
      </c>
      <c r="C16" s="165">
        <v>1</v>
      </c>
      <c r="D16" s="295">
        <f>SUM(B16:C16)</f>
        <v>1</v>
      </c>
      <c r="E16" s="166">
        <f>_xlfn.IFERROR(VLOOKUP(A16,'[1]2-2564'!$C$6:$F$43,3,FALSE),0)</f>
        <v>1</v>
      </c>
      <c r="F16" s="165">
        <f>_xlfn.IFERROR(VLOOKUP(A16,'[1]2-2564'!$C$6:$F$43,4,FALSE),0)</f>
        <v>21</v>
      </c>
      <c r="G16" s="296">
        <f>SUM(E16:F16)</f>
        <v>22</v>
      </c>
      <c r="H16" s="164">
        <v>0</v>
      </c>
      <c r="I16" s="165">
        <v>0</v>
      </c>
      <c r="J16" s="295">
        <f>SUM(H16:I16)</f>
        <v>0</v>
      </c>
      <c r="K16" s="166">
        <f t="shared" si="0"/>
        <v>1</v>
      </c>
      <c r="L16" s="165">
        <f>SUM(C16+F16+I16)</f>
        <v>22</v>
      </c>
      <c r="M16" s="296">
        <f>SUM(D16+G16+J16)</f>
        <v>23</v>
      </c>
      <c r="N16" s="167">
        <v>0</v>
      </c>
      <c r="O16" s="402">
        <v>0</v>
      </c>
      <c r="P16" s="167">
        <v>0</v>
      </c>
      <c r="Q16" s="403">
        <v>1</v>
      </c>
    </row>
    <row r="17" spans="1:17" ht="18.75">
      <c r="A17" s="294" t="s">
        <v>294</v>
      </c>
      <c r="B17" s="164">
        <v>0</v>
      </c>
      <c r="C17" s="165">
        <v>0</v>
      </c>
      <c r="D17" s="295">
        <f>SUM(B17:C17)</f>
        <v>0</v>
      </c>
      <c r="E17" s="166">
        <f>_xlfn.IFERROR(VLOOKUP(A17,'[1]2-2564'!$C$6:$F$43,3,FALSE),0)</f>
        <v>29</v>
      </c>
      <c r="F17" s="165">
        <f>_xlfn.IFERROR(VLOOKUP(A17,'[1]2-2564'!$C$6:$F$43,4,FALSE),0)</f>
        <v>83</v>
      </c>
      <c r="G17" s="296">
        <f>SUM(E17:F17)</f>
        <v>112</v>
      </c>
      <c r="H17" s="164">
        <v>1</v>
      </c>
      <c r="I17" s="165">
        <v>2</v>
      </c>
      <c r="J17" s="295">
        <f>SUM(H17:I17)</f>
        <v>3</v>
      </c>
      <c r="K17" s="166">
        <f t="shared" si="0"/>
        <v>30</v>
      </c>
      <c r="L17" s="165">
        <f>SUM(C17+F17+I17)</f>
        <v>85</v>
      </c>
      <c r="M17" s="296">
        <f>SUM(D17+G17+J17)</f>
        <v>115</v>
      </c>
      <c r="N17" s="167">
        <v>2</v>
      </c>
      <c r="O17" s="402">
        <v>11</v>
      </c>
      <c r="P17" s="167">
        <v>2</v>
      </c>
      <c r="Q17" s="403">
        <v>6</v>
      </c>
    </row>
    <row r="18" spans="1:17" ht="18.75">
      <c r="A18" s="294" t="s">
        <v>292</v>
      </c>
      <c r="B18" s="164">
        <v>0</v>
      </c>
      <c r="C18" s="165">
        <v>0</v>
      </c>
      <c r="D18" s="295">
        <f t="shared" si="2"/>
        <v>0</v>
      </c>
      <c r="E18" s="166">
        <f>_xlfn.IFERROR(VLOOKUP(A18,'[1]2-2564'!$C$6:$F$43,3,FALSE),0)</f>
        <v>7</v>
      </c>
      <c r="F18" s="165">
        <f>_xlfn.IFERROR(VLOOKUP(A18,'[1]2-2564'!$C$6:$F$43,4,FALSE),0)</f>
        <v>31</v>
      </c>
      <c r="G18" s="296">
        <f t="shared" si="3"/>
        <v>38</v>
      </c>
      <c r="H18" s="164">
        <v>0</v>
      </c>
      <c r="I18" s="165">
        <v>0</v>
      </c>
      <c r="J18" s="295">
        <f t="shared" si="4"/>
        <v>0</v>
      </c>
      <c r="K18" s="166">
        <f t="shared" si="0"/>
        <v>7</v>
      </c>
      <c r="L18" s="165">
        <f t="shared" si="1"/>
        <v>31</v>
      </c>
      <c r="M18" s="296">
        <f t="shared" si="1"/>
        <v>38</v>
      </c>
      <c r="N18" s="167">
        <v>2</v>
      </c>
      <c r="O18" s="402">
        <v>3</v>
      </c>
      <c r="P18" s="167">
        <v>1</v>
      </c>
      <c r="Q18" s="403">
        <v>4</v>
      </c>
    </row>
    <row r="19" spans="1:17" ht="18.75">
      <c r="A19" s="294" t="s">
        <v>295</v>
      </c>
      <c r="B19" s="164">
        <v>0</v>
      </c>
      <c r="C19" s="165">
        <v>0</v>
      </c>
      <c r="D19" s="295">
        <f>SUM(B19:C19)</f>
        <v>0</v>
      </c>
      <c r="E19" s="166">
        <f>_xlfn.IFERROR(VLOOKUP(A19,'[1]2-2564'!$C$6:$F$43,3,FALSE),0)</f>
        <v>0</v>
      </c>
      <c r="F19" s="165">
        <f>_xlfn.IFERROR(VLOOKUP(A19,'[1]2-2564'!$C$6:$F$43,4,FALSE),0)</f>
        <v>0</v>
      </c>
      <c r="G19" s="296">
        <f t="shared" si="3"/>
        <v>0</v>
      </c>
      <c r="H19" s="164">
        <v>0</v>
      </c>
      <c r="I19" s="165">
        <v>0</v>
      </c>
      <c r="J19" s="295">
        <f t="shared" si="4"/>
        <v>0</v>
      </c>
      <c r="K19" s="166">
        <f t="shared" si="0"/>
        <v>0</v>
      </c>
      <c r="L19" s="165">
        <f t="shared" si="1"/>
        <v>0</v>
      </c>
      <c r="M19" s="296">
        <f t="shared" si="1"/>
        <v>0</v>
      </c>
      <c r="N19" s="167">
        <v>0</v>
      </c>
      <c r="O19" s="402">
        <v>0</v>
      </c>
      <c r="P19" s="167">
        <v>0</v>
      </c>
      <c r="Q19" s="402">
        <v>0</v>
      </c>
    </row>
    <row r="20" spans="1:17" ht="18.75">
      <c r="A20" s="299" t="s">
        <v>6</v>
      </c>
      <c r="B20" s="286">
        <f aca="true" t="shared" si="5" ref="B20:Q20">SUM(B7:B19)</f>
        <v>2</v>
      </c>
      <c r="C20" s="286">
        <f t="shared" si="5"/>
        <v>2</v>
      </c>
      <c r="D20" s="291">
        <f t="shared" si="5"/>
        <v>4</v>
      </c>
      <c r="E20" s="286">
        <f t="shared" si="5"/>
        <v>131</v>
      </c>
      <c r="F20" s="286">
        <f t="shared" si="5"/>
        <v>420</v>
      </c>
      <c r="G20" s="291">
        <f t="shared" si="5"/>
        <v>551</v>
      </c>
      <c r="H20" s="286">
        <f t="shared" si="5"/>
        <v>5</v>
      </c>
      <c r="I20" s="286">
        <f t="shared" si="5"/>
        <v>5</v>
      </c>
      <c r="J20" s="291">
        <f t="shared" si="5"/>
        <v>10</v>
      </c>
      <c r="K20" s="286">
        <f t="shared" si="5"/>
        <v>138</v>
      </c>
      <c r="L20" s="286">
        <f t="shared" si="5"/>
        <v>427</v>
      </c>
      <c r="M20" s="286">
        <f t="shared" si="5"/>
        <v>565</v>
      </c>
      <c r="N20" s="289">
        <f t="shared" si="5"/>
        <v>11</v>
      </c>
      <c r="O20" s="287">
        <f t="shared" si="5"/>
        <v>31</v>
      </c>
      <c r="P20" s="289">
        <f t="shared" si="5"/>
        <v>13</v>
      </c>
      <c r="Q20" s="301">
        <f t="shared" si="5"/>
        <v>53</v>
      </c>
    </row>
    <row r="21" spans="1:17" ht="18.75">
      <c r="A21" s="292" t="s">
        <v>58</v>
      </c>
      <c r="B21" s="160"/>
      <c r="C21" s="161"/>
      <c r="D21" s="162"/>
      <c r="E21" s="163"/>
      <c r="F21" s="161"/>
      <c r="G21" s="293"/>
      <c r="H21" s="160"/>
      <c r="I21" s="161"/>
      <c r="J21" s="162"/>
      <c r="K21" s="163"/>
      <c r="L21" s="161"/>
      <c r="M21" s="293"/>
      <c r="N21" s="163"/>
      <c r="O21" s="401"/>
      <c r="P21" s="163"/>
      <c r="Q21" s="401"/>
    </row>
    <row r="22" spans="1:17" ht="18.75">
      <c r="A22" s="294" t="s">
        <v>278</v>
      </c>
      <c r="B22" s="164">
        <v>0</v>
      </c>
      <c r="C22" s="165">
        <v>0</v>
      </c>
      <c r="D22" s="295">
        <f>SUM(B22:C22)</f>
        <v>0</v>
      </c>
      <c r="E22" s="166">
        <f>_xlfn.IFERROR(VLOOKUP(A22,'[1]2-2564'!$C$6:$F$43,3,FALSE),0)</f>
        <v>8</v>
      </c>
      <c r="F22" s="165">
        <f>_xlfn.IFERROR(VLOOKUP(A22,'[1]2-2564'!$C$6:$F$43,4,FALSE),0)</f>
        <v>66</v>
      </c>
      <c r="G22" s="296">
        <f>SUM(E22:F22)</f>
        <v>74</v>
      </c>
      <c r="H22" s="164">
        <v>0</v>
      </c>
      <c r="I22" s="165">
        <v>1</v>
      </c>
      <c r="J22" s="295">
        <f>SUM(H22:I22)</f>
        <v>1</v>
      </c>
      <c r="K22" s="166">
        <f aca="true" t="shared" si="6" ref="K22:M33">SUM(B22+E22+H22)</f>
        <v>8</v>
      </c>
      <c r="L22" s="165">
        <f t="shared" si="6"/>
        <v>67</v>
      </c>
      <c r="M22" s="296">
        <f t="shared" si="6"/>
        <v>75</v>
      </c>
      <c r="N22" s="163" t="s">
        <v>438</v>
      </c>
      <c r="O22" s="358">
        <v>2</v>
      </c>
      <c r="P22" s="163" t="s">
        <v>438</v>
      </c>
      <c r="Q22" s="358">
        <v>6</v>
      </c>
    </row>
    <row r="23" spans="1:17" ht="18.75">
      <c r="A23" s="294" t="s">
        <v>279</v>
      </c>
      <c r="B23" s="164">
        <v>0</v>
      </c>
      <c r="C23" s="165">
        <v>0</v>
      </c>
      <c r="D23" s="295">
        <f>SUM(B23:C23)</f>
        <v>0</v>
      </c>
      <c r="E23" s="166">
        <f>_xlfn.IFERROR(VLOOKUP(A23,'[1]2-2564'!$C$6:$F$43,3,FALSE),0)</f>
        <v>1</v>
      </c>
      <c r="F23" s="165">
        <f>_xlfn.IFERROR(VLOOKUP(A23,'[1]2-2564'!$C$6:$F$43,4,FALSE),0)</f>
        <v>25</v>
      </c>
      <c r="G23" s="296">
        <f>SUM(E23:F23)</f>
        <v>26</v>
      </c>
      <c r="H23" s="164">
        <v>0</v>
      </c>
      <c r="I23" s="165">
        <v>0</v>
      </c>
      <c r="J23" s="295">
        <f>SUM(H23:I23)</f>
        <v>0</v>
      </c>
      <c r="K23" s="166">
        <f t="shared" si="6"/>
        <v>1</v>
      </c>
      <c r="L23" s="165">
        <f t="shared" si="6"/>
        <v>25</v>
      </c>
      <c r="M23" s="296">
        <f t="shared" si="6"/>
        <v>26</v>
      </c>
      <c r="N23" s="167">
        <v>1</v>
      </c>
      <c r="O23" s="402">
        <v>24</v>
      </c>
      <c r="P23" s="167" t="s">
        <v>438</v>
      </c>
      <c r="Q23" s="402">
        <v>1</v>
      </c>
    </row>
    <row r="24" spans="1:17" ht="18.75">
      <c r="A24" s="294" t="s">
        <v>280</v>
      </c>
      <c r="B24" s="164">
        <v>0</v>
      </c>
      <c r="C24" s="165">
        <v>0</v>
      </c>
      <c r="D24" s="295">
        <f>SUM(B24:C24)</f>
        <v>0</v>
      </c>
      <c r="E24" s="166">
        <f>_xlfn.IFERROR(VLOOKUP(A24,'[1]2-2564'!$C$6:$F$43,3,FALSE),0)</f>
        <v>6</v>
      </c>
      <c r="F24" s="165">
        <f>_xlfn.IFERROR(VLOOKUP(A24,'[1]2-2564'!$C$6:$F$43,4,FALSE),0)</f>
        <v>27</v>
      </c>
      <c r="G24" s="296">
        <f>SUM(E24:F24)</f>
        <v>33</v>
      </c>
      <c r="H24" s="164">
        <v>1</v>
      </c>
      <c r="I24" s="165">
        <v>2</v>
      </c>
      <c r="J24" s="295">
        <f>SUM(H24:I24)</f>
        <v>3</v>
      </c>
      <c r="K24" s="166">
        <f t="shared" si="6"/>
        <v>7</v>
      </c>
      <c r="L24" s="165">
        <f t="shared" si="6"/>
        <v>29</v>
      </c>
      <c r="M24" s="296">
        <f t="shared" si="6"/>
        <v>36</v>
      </c>
      <c r="N24" s="167">
        <v>0</v>
      </c>
      <c r="O24" s="402">
        <v>0</v>
      </c>
      <c r="P24" s="167">
        <v>0</v>
      </c>
      <c r="Q24" s="402">
        <v>0</v>
      </c>
    </row>
    <row r="25" spans="1:17" ht="18.75">
      <c r="A25" s="294" t="s">
        <v>281</v>
      </c>
      <c r="B25" s="164">
        <v>1</v>
      </c>
      <c r="C25" s="165">
        <v>1</v>
      </c>
      <c r="D25" s="295">
        <f>SUM(B25:C25)</f>
        <v>2</v>
      </c>
      <c r="E25" s="166">
        <f>_xlfn.IFERROR(VLOOKUP(A25,'[1]2-2564'!$C$6:$F$43,3,FALSE),0)</f>
        <v>16</v>
      </c>
      <c r="F25" s="165">
        <f>_xlfn.IFERROR(VLOOKUP(A25,'[1]2-2564'!$C$6:$F$43,4,FALSE),0)</f>
        <v>49</v>
      </c>
      <c r="G25" s="296">
        <f>SUM(E25:F25)</f>
        <v>65</v>
      </c>
      <c r="H25" s="164">
        <v>2</v>
      </c>
      <c r="I25" s="165">
        <v>2</v>
      </c>
      <c r="J25" s="295">
        <f>SUM(H25:I25)</f>
        <v>4</v>
      </c>
      <c r="K25" s="166">
        <f t="shared" si="6"/>
        <v>19</v>
      </c>
      <c r="L25" s="165">
        <f t="shared" si="6"/>
        <v>52</v>
      </c>
      <c r="M25" s="296">
        <f t="shared" si="6"/>
        <v>71</v>
      </c>
      <c r="N25" s="167" t="s">
        <v>438</v>
      </c>
      <c r="O25" s="402">
        <v>4</v>
      </c>
      <c r="P25" s="167" t="s">
        <v>438</v>
      </c>
      <c r="Q25" s="402">
        <v>2</v>
      </c>
    </row>
    <row r="26" spans="1:17" ht="18.75">
      <c r="A26" s="294" t="s">
        <v>282</v>
      </c>
      <c r="B26" s="164">
        <v>0</v>
      </c>
      <c r="C26" s="165">
        <v>0</v>
      </c>
      <c r="D26" s="295">
        <f aca="true" t="shared" si="7" ref="D26:D31">SUM(B26:C26)</f>
        <v>0</v>
      </c>
      <c r="E26" s="166">
        <f>_xlfn.IFERROR(VLOOKUP(A26,'[1]2-2564'!$C$6:$F$43,3,FALSE),0)</f>
        <v>23</v>
      </c>
      <c r="F26" s="165">
        <f>_xlfn.IFERROR(VLOOKUP(A26,'[1]2-2564'!$C$6:$F$43,4,FALSE),0)</f>
        <v>8</v>
      </c>
      <c r="G26" s="296">
        <f aca="true" t="shared" si="8" ref="G26:G31">SUM(E26:F26)</f>
        <v>31</v>
      </c>
      <c r="H26" s="164">
        <v>0</v>
      </c>
      <c r="I26" s="165">
        <v>0</v>
      </c>
      <c r="J26" s="295">
        <f aca="true" t="shared" si="9" ref="J26:J31">SUM(H26:I26)</f>
        <v>0</v>
      </c>
      <c r="K26" s="166">
        <f t="shared" si="6"/>
        <v>23</v>
      </c>
      <c r="L26" s="165">
        <f t="shared" si="6"/>
        <v>8</v>
      </c>
      <c r="M26" s="296">
        <f t="shared" si="6"/>
        <v>31</v>
      </c>
      <c r="N26" s="167">
        <v>1</v>
      </c>
      <c r="O26" s="402" t="s">
        <v>438</v>
      </c>
      <c r="P26" s="167">
        <v>1</v>
      </c>
      <c r="Q26" s="402">
        <v>2</v>
      </c>
    </row>
    <row r="27" spans="1:17" ht="18.75">
      <c r="A27" s="294" t="s">
        <v>283</v>
      </c>
      <c r="B27" s="164">
        <v>0</v>
      </c>
      <c r="C27" s="165">
        <v>0</v>
      </c>
      <c r="D27" s="295">
        <f t="shared" si="7"/>
        <v>0</v>
      </c>
      <c r="E27" s="166">
        <f>_xlfn.IFERROR(VLOOKUP(A27,'[1]2-2564'!$C$6:$F$43,3,FALSE),0)</f>
        <v>6</v>
      </c>
      <c r="F27" s="165">
        <f>_xlfn.IFERROR(VLOOKUP(A27,'[1]2-2564'!$C$6:$F$43,4,FALSE),0)</f>
        <v>25</v>
      </c>
      <c r="G27" s="296">
        <f t="shared" si="8"/>
        <v>31</v>
      </c>
      <c r="H27" s="164">
        <v>0</v>
      </c>
      <c r="I27" s="165">
        <v>0</v>
      </c>
      <c r="J27" s="295">
        <f t="shared" si="9"/>
        <v>0</v>
      </c>
      <c r="K27" s="166">
        <f t="shared" si="6"/>
        <v>6</v>
      </c>
      <c r="L27" s="165">
        <f t="shared" si="6"/>
        <v>25</v>
      </c>
      <c r="M27" s="296">
        <f t="shared" si="6"/>
        <v>31</v>
      </c>
      <c r="N27" s="167">
        <v>3</v>
      </c>
      <c r="O27" s="402">
        <v>18</v>
      </c>
      <c r="P27" s="167">
        <v>2</v>
      </c>
      <c r="Q27" s="402">
        <v>5</v>
      </c>
    </row>
    <row r="28" spans="1:17" ht="18.75">
      <c r="A28" s="294" t="s">
        <v>284</v>
      </c>
      <c r="B28" s="164">
        <v>0</v>
      </c>
      <c r="C28" s="165">
        <v>0</v>
      </c>
      <c r="D28" s="295">
        <f t="shared" si="7"/>
        <v>0</v>
      </c>
      <c r="E28" s="166">
        <f>_xlfn.IFERROR(VLOOKUP(A28,'[1]2-2564'!$C$6:$F$43,3,FALSE),0)</f>
        <v>3</v>
      </c>
      <c r="F28" s="165">
        <f>_xlfn.IFERROR(VLOOKUP(A28,'[1]2-2564'!$C$6:$F$43,4,FALSE),0)</f>
        <v>26</v>
      </c>
      <c r="G28" s="296">
        <f t="shared" si="8"/>
        <v>29</v>
      </c>
      <c r="H28" s="164">
        <v>0</v>
      </c>
      <c r="I28" s="165">
        <v>0</v>
      </c>
      <c r="J28" s="295">
        <f t="shared" si="9"/>
        <v>0</v>
      </c>
      <c r="K28" s="166">
        <f t="shared" si="6"/>
        <v>3</v>
      </c>
      <c r="L28" s="165">
        <f t="shared" si="6"/>
        <v>26</v>
      </c>
      <c r="M28" s="296">
        <f t="shared" si="6"/>
        <v>29</v>
      </c>
      <c r="N28" s="167">
        <v>1</v>
      </c>
      <c r="O28" s="402">
        <v>12</v>
      </c>
      <c r="P28" s="167">
        <v>1</v>
      </c>
      <c r="Q28" s="402">
        <v>4</v>
      </c>
    </row>
    <row r="29" spans="1:17" ht="18.75">
      <c r="A29" s="294" t="s">
        <v>395</v>
      </c>
      <c r="B29" s="164">
        <v>0</v>
      </c>
      <c r="C29" s="165">
        <v>0</v>
      </c>
      <c r="D29" s="295">
        <f t="shared" si="7"/>
        <v>0</v>
      </c>
      <c r="E29" s="166">
        <f>_xlfn.IFERROR(VLOOKUP(A29,'[1]2-2564'!$C$6:$F$43,3,FALSE),0)</f>
        <v>5</v>
      </c>
      <c r="F29" s="165">
        <f>_xlfn.IFERROR(VLOOKUP(A29,'[1]2-2564'!$C$6:$F$43,4,FALSE),0)</f>
        <v>38</v>
      </c>
      <c r="G29" s="296">
        <f t="shared" si="8"/>
        <v>43</v>
      </c>
      <c r="H29" s="164">
        <v>0</v>
      </c>
      <c r="I29" s="165">
        <v>0</v>
      </c>
      <c r="J29" s="295">
        <f t="shared" si="9"/>
        <v>0</v>
      </c>
      <c r="K29" s="166">
        <f t="shared" si="6"/>
        <v>5</v>
      </c>
      <c r="L29" s="165">
        <f t="shared" si="6"/>
        <v>38</v>
      </c>
      <c r="M29" s="296">
        <f t="shared" si="6"/>
        <v>43</v>
      </c>
      <c r="N29" s="167" t="s">
        <v>438</v>
      </c>
      <c r="O29" s="402">
        <v>5</v>
      </c>
      <c r="P29" s="167">
        <v>1</v>
      </c>
      <c r="Q29" s="402">
        <v>3</v>
      </c>
    </row>
    <row r="30" spans="1:17" ht="18.75">
      <c r="A30" s="294" t="s">
        <v>396</v>
      </c>
      <c r="B30" s="164">
        <v>0</v>
      </c>
      <c r="C30" s="165">
        <v>0</v>
      </c>
      <c r="D30" s="295">
        <f t="shared" si="7"/>
        <v>0</v>
      </c>
      <c r="E30" s="166">
        <f>_xlfn.IFERROR(VLOOKUP(A30,'[1]2-2564'!$C$6:$F$43,3,FALSE),0)</f>
        <v>10</v>
      </c>
      <c r="F30" s="165">
        <f>_xlfn.IFERROR(VLOOKUP(A30,'[1]2-2564'!$C$6:$F$43,4,FALSE),0)</f>
        <v>38</v>
      </c>
      <c r="G30" s="296">
        <f t="shared" si="8"/>
        <v>48</v>
      </c>
      <c r="H30" s="164">
        <v>0</v>
      </c>
      <c r="I30" s="165">
        <v>0</v>
      </c>
      <c r="J30" s="295">
        <f t="shared" si="9"/>
        <v>0</v>
      </c>
      <c r="K30" s="166">
        <f t="shared" si="6"/>
        <v>10</v>
      </c>
      <c r="L30" s="165">
        <f t="shared" si="6"/>
        <v>38</v>
      </c>
      <c r="M30" s="296">
        <f t="shared" si="6"/>
        <v>48</v>
      </c>
      <c r="N30" s="167">
        <v>2</v>
      </c>
      <c r="O30" s="402">
        <v>3</v>
      </c>
      <c r="P30" s="167">
        <v>1</v>
      </c>
      <c r="Q30" s="402">
        <v>5</v>
      </c>
    </row>
    <row r="31" spans="1:17" ht="18.75">
      <c r="A31" s="294" t="s">
        <v>397</v>
      </c>
      <c r="B31" s="164">
        <v>0</v>
      </c>
      <c r="C31" s="165">
        <v>0</v>
      </c>
      <c r="D31" s="295">
        <f t="shared" si="7"/>
        <v>0</v>
      </c>
      <c r="E31" s="166">
        <f>_xlfn.IFERROR(VLOOKUP(A31,'[1]2-2564'!$C$6:$F$43,3,FALSE),0)</f>
        <v>15</v>
      </c>
      <c r="F31" s="165">
        <f>_xlfn.IFERROR(VLOOKUP(A31,'[1]2-2564'!$C$6:$F$43,4,FALSE),0)</f>
        <v>30</v>
      </c>
      <c r="G31" s="296">
        <f t="shared" si="8"/>
        <v>45</v>
      </c>
      <c r="H31" s="164">
        <v>0</v>
      </c>
      <c r="I31" s="165">
        <v>0</v>
      </c>
      <c r="J31" s="295">
        <f t="shared" si="9"/>
        <v>0</v>
      </c>
      <c r="K31" s="166">
        <f t="shared" si="6"/>
        <v>15</v>
      </c>
      <c r="L31" s="165">
        <f t="shared" si="6"/>
        <v>30</v>
      </c>
      <c r="M31" s="296">
        <f t="shared" si="6"/>
        <v>45</v>
      </c>
      <c r="N31" s="167">
        <v>1</v>
      </c>
      <c r="O31" s="402" t="s">
        <v>438</v>
      </c>
      <c r="P31" s="167" t="s">
        <v>438</v>
      </c>
      <c r="Q31" s="402" t="s">
        <v>438</v>
      </c>
    </row>
    <row r="32" spans="1:17" ht="18.75">
      <c r="A32" s="294" t="s">
        <v>367</v>
      </c>
      <c r="B32" s="164">
        <v>0</v>
      </c>
      <c r="C32" s="165">
        <v>0</v>
      </c>
      <c r="D32" s="295">
        <f>SUM(B32:C32)</f>
        <v>0</v>
      </c>
      <c r="E32" s="166">
        <f>_xlfn.IFERROR(VLOOKUP(A32,'[1]2-2564'!$C$6:$F$43,3,FALSE),0)</f>
        <v>12</v>
      </c>
      <c r="F32" s="165">
        <f>_xlfn.IFERROR(VLOOKUP(A32,'[1]2-2564'!$C$6:$F$43,4,FALSE),0)</f>
        <v>17</v>
      </c>
      <c r="G32" s="296">
        <f>SUM(E32:F32)</f>
        <v>29</v>
      </c>
      <c r="H32" s="164">
        <v>0</v>
      </c>
      <c r="I32" s="165">
        <v>0</v>
      </c>
      <c r="J32" s="295">
        <f>SUM(H32:I32)</f>
        <v>0</v>
      </c>
      <c r="K32" s="166">
        <f t="shared" si="6"/>
        <v>12</v>
      </c>
      <c r="L32" s="165">
        <f t="shared" si="6"/>
        <v>17</v>
      </c>
      <c r="M32" s="296">
        <f t="shared" si="6"/>
        <v>29</v>
      </c>
      <c r="N32" s="167" t="s">
        <v>438</v>
      </c>
      <c r="O32" s="402">
        <v>2</v>
      </c>
      <c r="P32" s="167">
        <v>2</v>
      </c>
      <c r="Q32" s="402">
        <v>1</v>
      </c>
    </row>
    <row r="33" spans="1:17" ht="18.75">
      <c r="A33" s="294" t="s">
        <v>285</v>
      </c>
      <c r="B33" s="164">
        <v>0</v>
      </c>
      <c r="C33" s="165">
        <v>0</v>
      </c>
      <c r="D33" s="295">
        <f>SUM(B33:C33)</f>
        <v>0</v>
      </c>
      <c r="E33" s="166">
        <f>_xlfn.IFERROR(VLOOKUP(A33,'[1]2-2564'!$C$6:$F$43,3,FALSE),0)</f>
        <v>12</v>
      </c>
      <c r="F33" s="165">
        <f>_xlfn.IFERROR(VLOOKUP(A33,'[1]2-2564'!$C$6:$F$43,4,FALSE),0)</f>
        <v>17</v>
      </c>
      <c r="G33" s="296">
        <f>SUM(E33:F33)</f>
        <v>29</v>
      </c>
      <c r="H33" s="164">
        <v>0</v>
      </c>
      <c r="I33" s="165">
        <v>0</v>
      </c>
      <c r="J33" s="295">
        <f>SUM(H33:I33)</f>
        <v>0</v>
      </c>
      <c r="K33" s="166">
        <f t="shared" si="6"/>
        <v>12</v>
      </c>
      <c r="L33" s="184">
        <f t="shared" si="6"/>
        <v>17</v>
      </c>
      <c r="M33" s="297">
        <f t="shared" si="6"/>
        <v>29</v>
      </c>
      <c r="N33" s="167">
        <v>8</v>
      </c>
      <c r="O33" s="402">
        <v>11</v>
      </c>
      <c r="P33" s="167">
        <v>1</v>
      </c>
      <c r="Q33" s="402">
        <v>5</v>
      </c>
    </row>
    <row r="34" spans="1:17" ht="18.75">
      <c r="A34" s="299" t="s">
        <v>6</v>
      </c>
      <c r="B34" s="286">
        <f aca="true" t="shared" si="10" ref="B34:Q34">SUM(B22:B33)</f>
        <v>1</v>
      </c>
      <c r="C34" s="287">
        <f t="shared" si="10"/>
        <v>1</v>
      </c>
      <c r="D34" s="300">
        <f t="shared" si="10"/>
        <v>2</v>
      </c>
      <c r="E34" s="289">
        <f t="shared" si="10"/>
        <v>117</v>
      </c>
      <c r="F34" s="287">
        <f t="shared" si="10"/>
        <v>366</v>
      </c>
      <c r="G34" s="301">
        <f t="shared" si="10"/>
        <v>483</v>
      </c>
      <c r="H34" s="286">
        <f t="shared" si="10"/>
        <v>3</v>
      </c>
      <c r="I34" s="287">
        <f t="shared" si="10"/>
        <v>5</v>
      </c>
      <c r="J34" s="302">
        <f t="shared" si="10"/>
        <v>8</v>
      </c>
      <c r="K34" s="300">
        <f t="shared" si="10"/>
        <v>121</v>
      </c>
      <c r="L34" s="287">
        <f t="shared" si="10"/>
        <v>372</v>
      </c>
      <c r="M34" s="301">
        <f t="shared" si="10"/>
        <v>493</v>
      </c>
      <c r="N34" s="289">
        <f t="shared" si="10"/>
        <v>17</v>
      </c>
      <c r="O34" s="675">
        <f t="shared" si="10"/>
        <v>81</v>
      </c>
      <c r="P34" s="289">
        <f t="shared" si="10"/>
        <v>9</v>
      </c>
      <c r="Q34" s="301">
        <f t="shared" si="10"/>
        <v>34</v>
      </c>
    </row>
    <row r="35" spans="1:17" ht="18.75">
      <c r="A35" s="304" t="s">
        <v>61</v>
      </c>
      <c r="B35" s="160"/>
      <c r="C35" s="305"/>
      <c r="D35" s="306"/>
      <c r="E35" s="163"/>
      <c r="F35" s="305"/>
      <c r="G35" s="307"/>
      <c r="H35" s="160"/>
      <c r="I35" s="305"/>
      <c r="J35" s="306"/>
      <c r="K35" s="163"/>
      <c r="L35" s="308"/>
      <c r="M35" s="307"/>
      <c r="N35" s="163"/>
      <c r="O35" s="401"/>
      <c r="P35" s="163"/>
      <c r="Q35" s="401"/>
    </row>
    <row r="36" spans="1:17" ht="18.75">
      <c r="A36" s="294" t="s">
        <v>296</v>
      </c>
      <c r="B36" s="164">
        <v>0</v>
      </c>
      <c r="C36" s="165">
        <v>0</v>
      </c>
      <c r="D36" s="295">
        <f>SUM(B36:C36)</f>
        <v>0</v>
      </c>
      <c r="E36" s="166">
        <f>_xlfn.IFERROR(VLOOKUP(A36,'[1]2-2564'!$C$6:$F$43,3,FALSE),0)</f>
        <v>0</v>
      </c>
      <c r="F36" s="165">
        <f>_xlfn.IFERROR(VLOOKUP(A36,'[1]2-2564'!$C$6:$F$43,4,FALSE),0)</f>
        <v>0</v>
      </c>
      <c r="G36" s="296">
        <f>SUM(E36:F36)</f>
        <v>0</v>
      </c>
      <c r="H36" s="164">
        <v>1</v>
      </c>
      <c r="I36" s="165">
        <v>1</v>
      </c>
      <c r="J36" s="295">
        <f>SUM(H36:I36)</f>
        <v>2</v>
      </c>
      <c r="K36" s="166">
        <f aca="true" t="shared" si="11" ref="K36:M40">SUM(B36+E36+H36)</f>
        <v>1</v>
      </c>
      <c r="L36" s="165">
        <f t="shared" si="11"/>
        <v>1</v>
      </c>
      <c r="M36" s="296">
        <f t="shared" si="11"/>
        <v>2</v>
      </c>
      <c r="N36" s="166">
        <v>0</v>
      </c>
      <c r="O36" s="403">
        <v>0</v>
      </c>
      <c r="P36" s="166">
        <v>0</v>
      </c>
      <c r="Q36" s="403">
        <v>0</v>
      </c>
    </row>
    <row r="37" spans="1:17" ht="18.75">
      <c r="A37" s="294" t="s">
        <v>297</v>
      </c>
      <c r="B37" s="164">
        <v>3</v>
      </c>
      <c r="C37" s="165">
        <v>0</v>
      </c>
      <c r="D37" s="295">
        <f>SUM(B37:C37)</f>
        <v>3</v>
      </c>
      <c r="E37" s="166">
        <f>_xlfn.IFERROR(VLOOKUP(A37,'[1]2-2564'!$C$6:$F$43,3,FALSE),0)</f>
        <v>20</v>
      </c>
      <c r="F37" s="165">
        <f>_xlfn.IFERROR(VLOOKUP(A37,'[1]2-2564'!$C$6:$F$43,4,FALSE),0)</f>
        <v>9</v>
      </c>
      <c r="G37" s="296">
        <f>SUM(E37:F37)</f>
        <v>29</v>
      </c>
      <c r="H37" s="164">
        <v>2</v>
      </c>
      <c r="I37" s="165">
        <v>1</v>
      </c>
      <c r="J37" s="295">
        <f>SUM(H37:I37)</f>
        <v>3</v>
      </c>
      <c r="K37" s="166">
        <f t="shared" si="11"/>
        <v>25</v>
      </c>
      <c r="L37" s="165">
        <f t="shared" si="11"/>
        <v>10</v>
      </c>
      <c r="M37" s="296">
        <f t="shared" si="11"/>
        <v>35</v>
      </c>
      <c r="N37" s="166" t="s">
        <v>438</v>
      </c>
      <c r="O37" s="403">
        <v>1</v>
      </c>
      <c r="P37" s="167">
        <v>4</v>
      </c>
      <c r="Q37" s="402">
        <v>1</v>
      </c>
    </row>
    <row r="38" spans="1:17" ht="18.75">
      <c r="A38" s="294" t="s">
        <v>347</v>
      </c>
      <c r="B38" s="164">
        <v>4</v>
      </c>
      <c r="C38" s="165">
        <v>0</v>
      </c>
      <c r="D38" s="295">
        <f>SUM(B38:C38)</f>
        <v>4</v>
      </c>
      <c r="E38" s="166">
        <f>_xlfn.IFERROR(VLOOKUP(A38,'[1]2-2564'!$C$6:$F$43,3,FALSE),0)</f>
        <v>3</v>
      </c>
      <c r="F38" s="165">
        <f>_xlfn.IFERROR(VLOOKUP(A38,'[1]2-2564'!$C$6:$F$43,4,FALSE),0)</f>
        <v>3</v>
      </c>
      <c r="G38" s="296">
        <f>SUM(E38:F38)</f>
        <v>6</v>
      </c>
      <c r="H38" s="164">
        <v>6</v>
      </c>
      <c r="I38" s="165">
        <v>5</v>
      </c>
      <c r="J38" s="295">
        <f>SUM(H38:I38)</f>
        <v>11</v>
      </c>
      <c r="K38" s="166">
        <f t="shared" si="11"/>
        <v>13</v>
      </c>
      <c r="L38" s="165">
        <f t="shared" si="11"/>
        <v>8</v>
      </c>
      <c r="M38" s="296">
        <f t="shared" si="11"/>
        <v>21</v>
      </c>
      <c r="N38" s="166">
        <v>1</v>
      </c>
      <c r="O38" s="403" t="s">
        <v>438</v>
      </c>
      <c r="P38" s="167" t="s">
        <v>438</v>
      </c>
      <c r="Q38" s="402" t="s">
        <v>438</v>
      </c>
    </row>
    <row r="39" spans="1:17" ht="18.75">
      <c r="A39" s="294" t="s">
        <v>348</v>
      </c>
      <c r="B39" s="164">
        <v>1</v>
      </c>
      <c r="C39" s="165">
        <v>2</v>
      </c>
      <c r="D39" s="295">
        <f>SUM(B39:C39)</f>
        <v>3</v>
      </c>
      <c r="E39" s="166">
        <f>_xlfn.IFERROR(VLOOKUP(A39,'[1]2-2564'!$C$6:$F$43,3,FALSE),0)</f>
        <v>1</v>
      </c>
      <c r="F39" s="165">
        <f>_xlfn.IFERROR(VLOOKUP(A39,'[1]2-2564'!$C$6:$F$43,4,FALSE),0)</f>
        <v>2</v>
      </c>
      <c r="G39" s="296">
        <f>SUM(E39:F39)</f>
        <v>3</v>
      </c>
      <c r="H39" s="164">
        <v>4</v>
      </c>
      <c r="I39" s="165">
        <v>17</v>
      </c>
      <c r="J39" s="295">
        <f>SUM(H39:I39)</f>
        <v>21</v>
      </c>
      <c r="K39" s="166">
        <f t="shared" si="11"/>
        <v>6</v>
      </c>
      <c r="L39" s="165">
        <f t="shared" si="11"/>
        <v>21</v>
      </c>
      <c r="M39" s="296">
        <f t="shared" si="11"/>
        <v>27</v>
      </c>
      <c r="N39" s="166" t="s">
        <v>438</v>
      </c>
      <c r="O39" s="403" t="s">
        <v>438</v>
      </c>
      <c r="P39" s="167" t="s">
        <v>438</v>
      </c>
      <c r="Q39" s="402">
        <v>1</v>
      </c>
    </row>
    <row r="40" spans="1:17" ht="18.75">
      <c r="A40" s="676" t="s">
        <v>298</v>
      </c>
      <c r="B40" s="161">
        <v>0</v>
      </c>
      <c r="C40" s="165">
        <v>0</v>
      </c>
      <c r="D40" s="295">
        <f>SUM(B40:C40)</f>
        <v>0</v>
      </c>
      <c r="E40" s="166">
        <f>_xlfn.IFERROR(VLOOKUP(A40,'[1]2-2564'!$C$6:$F$43,3,FALSE),0)</f>
        <v>12</v>
      </c>
      <c r="F40" s="165">
        <f>_xlfn.IFERROR(VLOOKUP(A40,'[1]2-2564'!$C$6:$F$43,4,FALSE),0)</f>
        <v>19</v>
      </c>
      <c r="G40" s="296">
        <f>SUM(E40:F40)</f>
        <v>31</v>
      </c>
      <c r="H40" s="164">
        <v>9</v>
      </c>
      <c r="I40" s="165">
        <v>3</v>
      </c>
      <c r="J40" s="295">
        <f>SUM(H40:I40)</f>
        <v>12</v>
      </c>
      <c r="K40" s="166">
        <f t="shared" si="11"/>
        <v>21</v>
      </c>
      <c r="L40" s="165">
        <f t="shared" si="11"/>
        <v>22</v>
      </c>
      <c r="M40" s="296">
        <f t="shared" si="11"/>
        <v>43</v>
      </c>
      <c r="N40" s="166">
        <v>3</v>
      </c>
      <c r="O40" s="403">
        <v>3</v>
      </c>
      <c r="P40" s="163" t="s">
        <v>438</v>
      </c>
      <c r="Q40" s="402">
        <v>2</v>
      </c>
    </row>
    <row r="41" spans="1:17" ht="18.75">
      <c r="A41" s="309" t="s">
        <v>6</v>
      </c>
      <c r="B41" s="289">
        <f>SUM(B36:B40)</f>
        <v>8</v>
      </c>
      <c r="C41" s="287">
        <f aca="true" t="shared" si="12" ref="C41:Q41">SUM(C36:C40)</f>
        <v>2</v>
      </c>
      <c r="D41" s="291">
        <f t="shared" si="12"/>
        <v>10</v>
      </c>
      <c r="E41" s="289">
        <f t="shared" si="12"/>
        <v>36</v>
      </c>
      <c r="F41" s="287">
        <f t="shared" si="12"/>
        <v>33</v>
      </c>
      <c r="G41" s="301">
        <f t="shared" si="12"/>
        <v>69</v>
      </c>
      <c r="H41" s="286">
        <f>SUM(H36:H40)</f>
        <v>22</v>
      </c>
      <c r="I41" s="287">
        <f>SUM(I36:I40)</f>
        <v>27</v>
      </c>
      <c r="J41" s="291">
        <f t="shared" si="12"/>
        <v>49</v>
      </c>
      <c r="K41" s="286">
        <f t="shared" si="12"/>
        <v>66</v>
      </c>
      <c r="L41" s="287">
        <f t="shared" si="12"/>
        <v>62</v>
      </c>
      <c r="M41" s="287">
        <f t="shared" si="12"/>
        <v>128</v>
      </c>
      <c r="N41" s="289">
        <f t="shared" si="12"/>
        <v>4</v>
      </c>
      <c r="O41" s="287">
        <f t="shared" si="12"/>
        <v>4</v>
      </c>
      <c r="P41" s="289">
        <f t="shared" si="12"/>
        <v>4</v>
      </c>
      <c r="Q41" s="301">
        <f t="shared" si="12"/>
        <v>4</v>
      </c>
    </row>
    <row r="42" spans="1:17" ht="24">
      <c r="A42" s="731" t="s">
        <v>410</v>
      </c>
      <c r="B42" s="731"/>
      <c r="C42" s="731"/>
      <c r="D42" s="731"/>
      <c r="E42" s="731"/>
      <c r="F42" s="731"/>
      <c r="G42" s="731"/>
      <c r="H42" s="731"/>
      <c r="I42" s="731"/>
      <c r="J42" s="731"/>
      <c r="K42" s="731"/>
      <c r="L42" s="731"/>
      <c r="M42" s="731"/>
      <c r="N42" s="731"/>
      <c r="O42" s="731"/>
      <c r="P42" s="731"/>
      <c r="Q42" s="731"/>
    </row>
    <row r="43" spans="1:17" ht="24">
      <c r="A43" s="731" t="s">
        <v>346</v>
      </c>
      <c r="B43" s="731"/>
      <c r="C43" s="731"/>
      <c r="D43" s="731"/>
      <c r="E43" s="731"/>
      <c r="F43" s="731"/>
      <c r="G43" s="731"/>
      <c r="H43" s="731"/>
      <c r="I43" s="731"/>
      <c r="J43" s="731"/>
      <c r="K43" s="731"/>
      <c r="L43" s="731"/>
      <c r="M43" s="731"/>
      <c r="N43" s="731"/>
      <c r="O43" s="731"/>
      <c r="P43" s="731"/>
      <c r="Q43" s="731"/>
    </row>
    <row r="44" spans="7:17" ht="18.75">
      <c r="G44" s="399"/>
      <c r="N44" s="400"/>
      <c r="O44" s="400"/>
      <c r="P44" s="735"/>
      <c r="Q44" s="735"/>
    </row>
    <row r="45" spans="1:17" ht="18.75">
      <c r="A45" s="736" t="s">
        <v>66</v>
      </c>
      <c r="B45" s="734" t="s">
        <v>424</v>
      </c>
      <c r="C45" s="734"/>
      <c r="D45" s="734"/>
      <c r="E45" s="738" t="s">
        <v>425</v>
      </c>
      <c r="F45" s="734"/>
      <c r="G45" s="739"/>
      <c r="H45" s="734" t="s">
        <v>426</v>
      </c>
      <c r="I45" s="734"/>
      <c r="J45" s="734"/>
      <c r="K45" s="285" t="s">
        <v>6</v>
      </c>
      <c r="L45" s="285"/>
      <c r="M45" s="285"/>
      <c r="N45" s="732" t="s">
        <v>214</v>
      </c>
      <c r="O45" s="733"/>
      <c r="P45" s="732" t="s">
        <v>215</v>
      </c>
      <c r="Q45" s="733"/>
    </row>
    <row r="46" spans="1:17" ht="18.75">
      <c r="A46" s="737"/>
      <c r="B46" s="286" t="s">
        <v>4</v>
      </c>
      <c r="C46" s="287" t="s">
        <v>5</v>
      </c>
      <c r="D46" s="288" t="s">
        <v>6</v>
      </c>
      <c r="E46" s="289" t="s">
        <v>4</v>
      </c>
      <c r="F46" s="287" t="s">
        <v>5</v>
      </c>
      <c r="G46" s="290" t="s">
        <v>6</v>
      </c>
      <c r="H46" s="286" t="s">
        <v>4</v>
      </c>
      <c r="I46" s="287" t="s">
        <v>5</v>
      </c>
      <c r="J46" s="288" t="s">
        <v>6</v>
      </c>
      <c r="K46" s="289" t="s">
        <v>4</v>
      </c>
      <c r="L46" s="287" t="s">
        <v>5</v>
      </c>
      <c r="M46" s="290" t="s">
        <v>6</v>
      </c>
      <c r="N46" s="286" t="s">
        <v>216</v>
      </c>
      <c r="O46" s="291" t="s">
        <v>217</v>
      </c>
      <c r="P46" s="289" t="s">
        <v>216</v>
      </c>
      <c r="Q46" s="291" t="s">
        <v>217</v>
      </c>
    </row>
    <row r="47" spans="1:17" ht="18.75">
      <c r="A47" s="321" t="s">
        <v>62</v>
      </c>
      <c r="B47" s="317"/>
      <c r="C47" s="308"/>
      <c r="D47" s="322"/>
      <c r="E47" s="316"/>
      <c r="F47" s="308"/>
      <c r="G47" s="323"/>
      <c r="H47" s="317"/>
      <c r="I47" s="308"/>
      <c r="J47" s="322"/>
      <c r="K47" s="316"/>
      <c r="L47" s="308"/>
      <c r="M47" s="323"/>
      <c r="N47" s="163"/>
      <c r="O47" s="324"/>
      <c r="P47" s="325"/>
      <c r="Q47" s="406"/>
    </row>
    <row r="48" spans="1:17" ht="18.75">
      <c r="A48" s="326" t="s">
        <v>300</v>
      </c>
      <c r="B48" s="166">
        <v>1</v>
      </c>
      <c r="C48" s="165">
        <v>5</v>
      </c>
      <c r="D48" s="296">
        <f aca="true" t="shared" si="13" ref="D48:D53">SUM(B48:C48)</f>
        <v>6</v>
      </c>
      <c r="E48" s="164">
        <f>_xlfn.IFERROR(VLOOKUP(A48,'[1]2-2564'!$C$6:$F$43,3,FALSE),0)+1</f>
        <v>17</v>
      </c>
      <c r="F48" s="165">
        <f>_xlfn.IFERROR(VLOOKUP(A48,'[1]2-2564'!$C$6:$F$43,4,FALSE),0)+2</f>
        <v>105</v>
      </c>
      <c r="G48" s="295">
        <f aca="true" t="shared" si="14" ref="G48:G53">SUM(E48:F48)</f>
        <v>122</v>
      </c>
      <c r="H48" s="166">
        <v>9</v>
      </c>
      <c r="I48" s="165">
        <v>131</v>
      </c>
      <c r="J48" s="296">
        <f aca="true" t="shared" si="15" ref="J48:J53">SUM(H48:I48)</f>
        <v>140</v>
      </c>
      <c r="K48" s="164">
        <f aca="true" t="shared" si="16" ref="K48:K53">SUM(B48+E48+H48)</f>
        <v>27</v>
      </c>
      <c r="L48" s="165">
        <f aca="true" t="shared" si="17" ref="L48:M53">SUM(C48+F48+I48)</f>
        <v>241</v>
      </c>
      <c r="M48" s="295">
        <f t="shared" si="17"/>
        <v>268</v>
      </c>
      <c r="N48" s="166">
        <v>5</v>
      </c>
      <c r="O48" s="403">
        <v>9</v>
      </c>
      <c r="P48" s="166">
        <v>2</v>
      </c>
      <c r="Q48" s="403">
        <v>18</v>
      </c>
    </row>
    <row r="49" spans="1:17" ht="18.75">
      <c r="A49" s="326" t="s">
        <v>301</v>
      </c>
      <c r="B49" s="166">
        <v>2</v>
      </c>
      <c r="C49" s="165">
        <v>38</v>
      </c>
      <c r="D49" s="296">
        <f t="shared" si="13"/>
        <v>40</v>
      </c>
      <c r="E49" s="164">
        <f>_xlfn.IFERROR(VLOOKUP(A49,'[1]2-2564'!$C$6:$F$43,3,FALSE),0)+2</f>
        <v>25</v>
      </c>
      <c r="F49" s="165">
        <f>_xlfn.IFERROR(VLOOKUP(A49,'[1]2-2564'!$C$6:$F$43,4,FALSE),0)+15</f>
        <v>89</v>
      </c>
      <c r="G49" s="295">
        <f t="shared" si="14"/>
        <v>114</v>
      </c>
      <c r="H49" s="166">
        <v>3</v>
      </c>
      <c r="I49" s="165">
        <v>25</v>
      </c>
      <c r="J49" s="296">
        <f t="shared" si="15"/>
        <v>28</v>
      </c>
      <c r="K49" s="164">
        <f t="shared" si="16"/>
        <v>30</v>
      </c>
      <c r="L49" s="165">
        <f t="shared" si="17"/>
        <v>152</v>
      </c>
      <c r="M49" s="295">
        <f t="shared" si="17"/>
        <v>182</v>
      </c>
      <c r="N49" s="167"/>
      <c r="O49" s="402"/>
      <c r="P49" s="167"/>
      <c r="Q49" s="402"/>
    </row>
    <row r="50" spans="1:17" ht="18.75">
      <c r="A50" s="326" t="s">
        <v>302</v>
      </c>
      <c r="B50" s="166">
        <v>1</v>
      </c>
      <c r="C50" s="165">
        <v>1</v>
      </c>
      <c r="D50" s="296">
        <f t="shared" si="13"/>
        <v>2</v>
      </c>
      <c r="E50" s="164">
        <f>_xlfn.IFERROR(VLOOKUP(A50,'[1]2-2564'!$C$6:$F$43,3,FALSE),0)</f>
        <v>26</v>
      </c>
      <c r="F50" s="165">
        <f>_xlfn.IFERROR(VLOOKUP(A50,'[1]2-2564'!$C$6:$F$43,4,FALSE),0)</f>
        <v>63</v>
      </c>
      <c r="G50" s="295">
        <f t="shared" si="14"/>
        <v>89</v>
      </c>
      <c r="H50" s="166">
        <v>2</v>
      </c>
      <c r="I50" s="165">
        <v>2</v>
      </c>
      <c r="J50" s="296">
        <f t="shared" si="15"/>
        <v>4</v>
      </c>
      <c r="K50" s="164">
        <f t="shared" si="16"/>
        <v>29</v>
      </c>
      <c r="L50" s="165">
        <f t="shared" si="17"/>
        <v>66</v>
      </c>
      <c r="M50" s="295">
        <f t="shared" si="17"/>
        <v>95</v>
      </c>
      <c r="N50" s="325">
        <v>2</v>
      </c>
      <c r="O50" s="402">
        <v>2</v>
      </c>
      <c r="P50" s="167">
        <v>4</v>
      </c>
      <c r="Q50" s="402">
        <v>5</v>
      </c>
    </row>
    <row r="51" spans="1:17" ht="18.75">
      <c r="A51" s="326" t="s">
        <v>303</v>
      </c>
      <c r="B51" s="166">
        <v>0</v>
      </c>
      <c r="C51" s="165">
        <v>0</v>
      </c>
      <c r="D51" s="296">
        <f t="shared" si="13"/>
        <v>0</v>
      </c>
      <c r="E51" s="164">
        <f>_xlfn.IFERROR(VLOOKUP(A51,'[1]2-2564'!$C$6:$F$43,3,FALSE),0)</f>
        <v>24</v>
      </c>
      <c r="F51" s="165">
        <f>_xlfn.IFERROR(VLOOKUP(A51,'[1]2-2564'!$C$6:$F$43,4,FALSE),0)</f>
        <v>52</v>
      </c>
      <c r="G51" s="295">
        <f t="shared" si="14"/>
        <v>76</v>
      </c>
      <c r="H51" s="166">
        <v>2</v>
      </c>
      <c r="I51" s="165">
        <v>6</v>
      </c>
      <c r="J51" s="296">
        <f t="shared" si="15"/>
        <v>8</v>
      </c>
      <c r="K51" s="164">
        <f t="shared" si="16"/>
        <v>26</v>
      </c>
      <c r="L51" s="165">
        <f t="shared" si="17"/>
        <v>58</v>
      </c>
      <c r="M51" s="295">
        <f t="shared" si="17"/>
        <v>84</v>
      </c>
      <c r="N51" s="325" t="s">
        <v>438</v>
      </c>
      <c r="O51" s="402">
        <v>1</v>
      </c>
      <c r="P51" s="167" t="s">
        <v>438</v>
      </c>
      <c r="Q51" s="402">
        <v>3</v>
      </c>
    </row>
    <row r="52" spans="1:17" ht="18.75">
      <c r="A52" s="326" t="s">
        <v>304</v>
      </c>
      <c r="B52" s="166">
        <v>1</v>
      </c>
      <c r="C52" s="165">
        <v>0</v>
      </c>
      <c r="D52" s="296">
        <f t="shared" si="13"/>
        <v>1</v>
      </c>
      <c r="E52" s="164">
        <f>_xlfn.IFERROR(VLOOKUP(A52,'[1]2-2564'!$C$6:$F$43,3,FALSE),0)</f>
        <v>10</v>
      </c>
      <c r="F52" s="165">
        <f>_xlfn.IFERROR(VLOOKUP(A52,'[1]2-2564'!$C$6:$F$43,4,FALSE),0)</f>
        <v>55</v>
      </c>
      <c r="G52" s="295">
        <f t="shared" si="14"/>
        <v>65</v>
      </c>
      <c r="H52" s="166">
        <v>7</v>
      </c>
      <c r="I52" s="165">
        <v>15</v>
      </c>
      <c r="J52" s="296">
        <f t="shared" si="15"/>
        <v>22</v>
      </c>
      <c r="K52" s="164">
        <f t="shared" si="16"/>
        <v>18</v>
      </c>
      <c r="L52" s="165">
        <f t="shared" si="17"/>
        <v>70</v>
      </c>
      <c r="M52" s="295">
        <f t="shared" si="17"/>
        <v>88</v>
      </c>
      <c r="N52" s="325" t="s">
        <v>438</v>
      </c>
      <c r="O52" s="402" t="s">
        <v>438</v>
      </c>
      <c r="P52" s="167" t="s">
        <v>438</v>
      </c>
      <c r="Q52" s="402">
        <v>1</v>
      </c>
    </row>
    <row r="53" spans="1:17" ht="18.75">
      <c r="A53" s="326" t="s">
        <v>365</v>
      </c>
      <c r="B53" s="166">
        <v>0</v>
      </c>
      <c r="C53" s="165">
        <v>0</v>
      </c>
      <c r="D53" s="296">
        <f t="shared" si="13"/>
        <v>0</v>
      </c>
      <c r="E53" s="164">
        <f>_xlfn.IFERROR(VLOOKUP(A53,'[1]2-2564'!$C$6:$F$43,3,FALSE),0)</f>
        <v>0</v>
      </c>
      <c r="F53" s="165">
        <f>_xlfn.IFERROR(VLOOKUP(A53,'[1]2-2564'!$C$6:$F$43,4,FALSE),0)</f>
        <v>0</v>
      </c>
      <c r="G53" s="295">
        <f t="shared" si="14"/>
        <v>0</v>
      </c>
      <c r="H53" s="166">
        <v>0</v>
      </c>
      <c r="I53" s="165">
        <v>0</v>
      </c>
      <c r="J53" s="296">
        <f t="shared" si="15"/>
        <v>0</v>
      </c>
      <c r="K53" s="164">
        <f t="shared" si="16"/>
        <v>0</v>
      </c>
      <c r="L53" s="165">
        <f t="shared" si="17"/>
        <v>0</v>
      </c>
      <c r="M53" s="295">
        <f t="shared" si="17"/>
        <v>0</v>
      </c>
      <c r="N53" s="325">
        <v>0</v>
      </c>
      <c r="O53" s="402">
        <v>0</v>
      </c>
      <c r="P53" s="167">
        <v>0</v>
      </c>
      <c r="Q53" s="402">
        <v>0</v>
      </c>
    </row>
    <row r="54" spans="1:17" ht="18.75">
      <c r="A54" s="677" t="s">
        <v>6</v>
      </c>
      <c r="B54" s="440">
        <f aca="true" t="shared" si="18" ref="B54:Q54">SUM(B48:B53)</f>
        <v>5</v>
      </c>
      <c r="C54" s="329">
        <f t="shared" si="18"/>
        <v>44</v>
      </c>
      <c r="D54" s="329">
        <f t="shared" si="18"/>
        <v>49</v>
      </c>
      <c r="E54" s="440">
        <f t="shared" si="18"/>
        <v>102</v>
      </c>
      <c r="F54" s="329">
        <f t="shared" si="18"/>
        <v>364</v>
      </c>
      <c r="G54" s="329">
        <f t="shared" si="18"/>
        <v>466</v>
      </c>
      <c r="H54" s="440">
        <f>SUM(H48:H53)</f>
        <v>23</v>
      </c>
      <c r="I54" s="329">
        <f>SUM(I48:I53)</f>
        <v>179</v>
      </c>
      <c r="J54" s="329">
        <f t="shared" si="18"/>
        <v>202</v>
      </c>
      <c r="K54" s="440">
        <f t="shared" si="18"/>
        <v>130</v>
      </c>
      <c r="L54" s="329">
        <f t="shared" si="18"/>
        <v>587</v>
      </c>
      <c r="M54" s="329">
        <f t="shared" si="18"/>
        <v>717</v>
      </c>
      <c r="N54" s="440">
        <f t="shared" si="18"/>
        <v>7</v>
      </c>
      <c r="O54" s="329">
        <f t="shared" si="18"/>
        <v>12</v>
      </c>
      <c r="P54" s="440">
        <f t="shared" si="18"/>
        <v>6</v>
      </c>
      <c r="Q54" s="302">
        <f t="shared" si="18"/>
        <v>27</v>
      </c>
    </row>
    <row r="55" spans="1:17" ht="18.75">
      <c r="A55" s="311" t="s">
        <v>59</v>
      </c>
      <c r="B55" s="312"/>
      <c r="C55" s="305"/>
      <c r="D55" s="313"/>
      <c r="E55" s="314"/>
      <c r="F55" s="305"/>
      <c r="G55" s="315"/>
      <c r="H55" s="316"/>
      <c r="I55" s="305"/>
      <c r="J55" s="313"/>
      <c r="K55" s="317"/>
      <c r="L55" s="308"/>
      <c r="M55" s="315"/>
      <c r="N55" s="163"/>
      <c r="O55" s="401"/>
      <c r="P55" s="163"/>
      <c r="Q55" s="401"/>
    </row>
    <row r="56" spans="1:17" ht="18.75">
      <c r="A56" s="676" t="s">
        <v>299</v>
      </c>
      <c r="B56" s="169">
        <v>4</v>
      </c>
      <c r="C56" s="168">
        <v>6</v>
      </c>
      <c r="D56" s="318">
        <f>SUM(B56:C56)</f>
        <v>10</v>
      </c>
      <c r="E56" s="319">
        <f>_xlfn.IFERROR(VLOOKUP(A56,'[1]2-2564'!$C$6:$F$43,3,FALSE),0)+29+27</f>
        <v>180</v>
      </c>
      <c r="F56" s="168">
        <f>_xlfn.IFERROR(VLOOKUP(A56,'[1]2-2564'!$C$6:$F$43,4,FALSE),0)+20+31</f>
        <v>297</v>
      </c>
      <c r="G56" s="320">
        <f>SUM(E56:F56)</f>
        <v>477</v>
      </c>
      <c r="H56" s="169">
        <f>15+3</f>
        <v>18</v>
      </c>
      <c r="I56" s="168">
        <f>23+8</f>
        <v>31</v>
      </c>
      <c r="J56" s="318">
        <f>SUM(H56:I56)</f>
        <v>49</v>
      </c>
      <c r="K56" s="319">
        <f>SUM(B56+E56+H56)</f>
        <v>202</v>
      </c>
      <c r="L56" s="168">
        <f>SUM(C56+F56+I56)</f>
        <v>334</v>
      </c>
      <c r="M56" s="320">
        <f>SUM(D56+G56+J56)</f>
        <v>536</v>
      </c>
      <c r="N56" s="319">
        <v>10</v>
      </c>
      <c r="O56" s="405">
        <v>7</v>
      </c>
      <c r="P56" s="319">
        <v>7</v>
      </c>
      <c r="Q56" s="405">
        <v>5</v>
      </c>
    </row>
    <row r="57" spans="1:17" ht="18.75">
      <c r="A57" s="309" t="s">
        <v>6</v>
      </c>
      <c r="B57" s="310">
        <f>SUM(B56)</f>
        <v>4</v>
      </c>
      <c r="C57" s="310">
        <f aca="true" t="shared" si="19" ref="C57:Q57">SUM(C56)</f>
        <v>6</v>
      </c>
      <c r="D57" s="291">
        <f t="shared" si="19"/>
        <v>10</v>
      </c>
      <c r="E57" s="310">
        <f t="shared" si="19"/>
        <v>180</v>
      </c>
      <c r="F57" s="310">
        <f>SUM(F56)</f>
        <v>297</v>
      </c>
      <c r="G57" s="291">
        <f t="shared" si="19"/>
        <v>477</v>
      </c>
      <c r="H57" s="310">
        <f>SUM(H56)</f>
        <v>18</v>
      </c>
      <c r="I57" s="310">
        <f t="shared" si="19"/>
        <v>31</v>
      </c>
      <c r="J57" s="291">
        <f t="shared" si="19"/>
        <v>49</v>
      </c>
      <c r="K57" s="310">
        <f t="shared" si="19"/>
        <v>202</v>
      </c>
      <c r="L57" s="310">
        <f t="shared" si="19"/>
        <v>334</v>
      </c>
      <c r="M57" s="291">
        <f t="shared" si="19"/>
        <v>536</v>
      </c>
      <c r="N57" s="310">
        <f t="shared" si="19"/>
        <v>10</v>
      </c>
      <c r="O57" s="291">
        <f t="shared" si="19"/>
        <v>7</v>
      </c>
      <c r="P57" s="310">
        <f t="shared" si="19"/>
        <v>7</v>
      </c>
      <c r="Q57" s="291">
        <f t="shared" si="19"/>
        <v>5</v>
      </c>
    </row>
    <row r="58" spans="1:17" ht="18.75">
      <c r="A58" s="311" t="s">
        <v>198</v>
      </c>
      <c r="B58" s="330"/>
      <c r="C58" s="331"/>
      <c r="D58" s="332"/>
      <c r="E58" s="330"/>
      <c r="F58" s="331"/>
      <c r="G58" s="332"/>
      <c r="H58" s="330"/>
      <c r="I58" s="331"/>
      <c r="J58" s="332"/>
      <c r="K58" s="330"/>
      <c r="L58" s="331"/>
      <c r="M58" s="307"/>
      <c r="N58" s="163"/>
      <c r="O58" s="358"/>
      <c r="P58" s="163"/>
      <c r="Q58" s="358"/>
    </row>
    <row r="59" spans="1:17" ht="18.75">
      <c r="A59" s="326" t="s">
        <v>423</v>
      </c>
      <c r="B59" s="166">
        <v>1</v>
      </c>
      <c r="C59" s="165">
        <v>0</v>
      </c>
      <c r="D59" s="296">
        <f>SUM(B59:C59)</f>
        <v>1</v>
      </c>
      <c r="E59" s="164">
        <f>_xlfn.IFERROR(VLOOKUP(A59,'[1]2-2564'!$C$6:$F$43,3,FALSE),0)</f>
        <v>0</v>
      </c>
      <c r="F59" s="165">
        <f>_xlfn.IFERROR(VLOOKUP(A59,'[1]2-2564'!$C$6:$F$43,4,FALSE),0)</f>
        <v>0</v>
      </c>
      <c r="G59" s="295">
        <f>SUM(E59:F59)</f>
        <v>0</v>
      </c>
      <c r="H59" s="166">
        <v>0</v>
      </c>
      <c r="I59" s="165">
        <v>0</v>
      </c>
      <c r="J59" s="296">
        <f>SUM(H59:I59)</f>
        <v>0</v>
      </c>
      <c r="K59" s="164">
        <f aca="true" t="shared" si="20" ref="K59:M60">SUM(B59+E59+H59)</f>
        <v>1</v>
      </c>
      <c r="L59" s="165">
        <f t="shared" si="20"/>
        <v>0</v>
      </c>
      <c r="M59" s="295">
        <f t="shared" si="20"/>
        <v>1</v>
      </c>
      <c r="N59" s="166">
        <v>0</v>
      </c>
      <c r="O59" s="403">
        <v>0</v>
      </c>
      <c r="P59" s="166">
        <v>0</v>
      </c>
      <c r="Q59" s="403">
        <v>0</v>
      </c>
    </row>
    <row r="60" spans="1:17" ht="18.75">
      <c r="A60" s="439" t="s">
        <v>305</v>
      </c>
      <c r="B60" s="163">
        <v>3</v>
      </c>
      <c r="C60" s="161">
        <v>1</v>
      </c>
      <c r="D60" s="307">
        <f>SUM(B60:C60)</f>
        <v>4</v>
      </c>
      <c r="E60" s="160">
        <f>_xlfn.IFERROR(VLOOKUP(A60,'[1]2-2564'!$C$6:$F$43,3,FALSE),0)</f>
        <v>21</v>
      </c>
      <c r="F60" s="161">
        <f>_xlfn.IFERROR(VLOOKUP(A60,'[1]2-2564'!$C$6:$F$43,4,FALSE),0)</f>
        <v>7</v>
      </c>
      <c r="G60" s="306">
        <f>SUM(E60:F60)</f>
        <v>28</v>
      </c>
      <c r="H60" s="163">
        <v>46</v>
      </c>
      <c r="I60" s="161">
        <v>150</v>
      </c>
      <c r="J60" s="307">
        <f>SUM(H60:I60)</f>
        <v>196</v>
      </c>
      <c r="K60" s="160">
        <f t="shared" si="20"/>
        <v>70</v>
      </c>
      <c r="L60" s="161">
        <f t="shared" si="20"/>
        <v>158</v>
      </c>
      <c r="M60" s="306">
        <f t="shared" si="20"/>
        <v>228</v>
      </c>
      <c r="N60" s="163">
        <v>1</v>
      </c>
      <c r="O60" s="358">
        <v>8</v>
      </c>
      <c r="P60" s="163">
        <v>9</v>
      </c>
      <c r="Q60" s="358">
        <v>27</v>
      </c>
    </row>
    <row r="61" spans="1:17" ht="18.75">
      <c r="A61" s="336" t="s">
        <v>6</v>
      </c>
      <c r="B61" s="286">
        <f>SUM(B59:B60)</f>
        <v>4</v>
      </c>
      <c r="C61" s="286">
        <f aca="true" t="shared" si="21" ref="C61:Q61">SUM(C59:C60)</f>
        <v>1</v>
      </c>
      <c r="D61" s="291">
        <f t="shared" si="21"/>
        <v>5</v>
      </c>
      <c r="E61" s="286">
        <f t="shared" si="21"/>
        <v>21</v>
      </c>
      <c r="F61" s="286">
        <f t="shared" si="21"/>
        <v>7</v>
      </c>
      <c r="G61" s="291">
        <f t="shared" si="21"/>
        <v>28</v>
      </c>
      <c r="H61" s="286">
        <f>SUM(H59:H60)</f>
        <v>46</v>
      </c>
      <c r="I61" s="286">
        <f>SUM(I59:I60)</f>
        <v>150</v>
      </c>
      <c r="J61" s="291">
        <f t="shared" si="21"/>
        <v>196</v>
      </c>
      <c r="K61" s="286">
        <f t="shared" si="21"/>
        <v>71</v>
      </c>
      <c r="L61" s="286">
        <f t="shared" si="21"/>
        <v>158</v>
      </c>
      <c r="M61" s="291">
        <f t="shared" si="21"/>
        <v>229</v>
      </c>
      <c r="N61" s="286">
        <f t="shared" si="21"/>
        <v>1</v>
      </c>
      <c r="O61" s="291">
        <f t="shared" si="21"/>
        <v>8</v>
      </c>
      <c r="P61" s="286">
        <f t="shared" si="21"/>
        <v>9</v>
      </c>
      <c r="Q61" s="291">
        <f t="shared" si="21"/>
        <v>27</v>
      </c>
    </row>
    <row r="62" spans="1:17" ht="18.75">
      <c r="A62" s="292" t="s">
        <v>75</v>
      </c>
      <c r="B62" s="163"/>
      <c r="C62" s="161"/>
      <c r="D62" s="293"/>
      <c r="E62" s="160"/>
      <c r="F62" s="161"/>
      <c r="G62" s="162"/>
      <c r="H62" s="163"/>
      <c r="I62" s="161"/>
      <c r="J62" s="293"/>
      <c r="K62" s="160"/>
      <c r="L62" s="161"/>
      <c r="M62" s="162"/>
      <c r="N62" s="163"/>
      <c r="O62" s="358"/>
      <c r="P62" s="163"/>
      <c r="Q62" s="358"/>
    </row>
    <row r="63" spans="1:17" ht="18.75">
      <c r="A63" s="326" t="s">
        <v>306</v>
      </c>
      <c r="B63" s="166">
        <v>0</v>
      </c>
      <c r="C63" s="165">
        <v>0</v>
      </c>
      <c r="D63" s="296">
        <f aca="true" t="shared" si="22" ref="D63:D73">SUM(B63:C63)</f>
        <v>0</v>
      </c>
      <c r="E63" s="164">
        <v>5</v>
      </c>
      <c r="F63" s="165">
        <v>30</v>
      </c>
      <c r="G63" s="295">
        <f aca="true" t="shared" si="23" ref="G63:G73">SUM(E63:F63)</f>
        <v>35</v>
      </c>
      <c r="H63" s="166">
        <v>1</v>
      </c>
      <c r="I63" s="165">
        <v>3</v>
      </c>
      <c r="J63" s="296">
        <f aca="true" t="shared" si="24" ref="J63:J73">SUM(H63:I63)</f>
        <v>4</v>
      </c>
      <c r="K63" s="164">
        <f aca="true" t="shared" si="25" ref="K63:K73">SUM(B63+E63+H63)</f>
        <v>6</v>
      </c>
      <c r="L63" s="165">
        <f aca="true" t="shared" si="26" ref="L63:M73">SUM(C63+F63+I63)</f>
        <v>33</v>
      </c>
      <c r="M63" s="295">
        <f t="shared" si="26"/>
        <v>39</v>
      </c>
      <c r="N63" s="166" t="s">
        <v>438</v>
      </c>
      <c r="O63" s="403">
        <v>2</v>
      </c>
      <c r="P63" s="166" t="s">
        <v>438</v>
      </c>
      <c r="Q63" s="403">
        <v>1</v>
      </c>
    </row>
    <row r="64" spans="1:17" ht="18.75">
      <c r="A64" s="326" t="s">
        <v>307</v>
      </c>
      <c r="B64" s="166">
        <v>0</v>
      </c>
      <c r="C64" s="165">
        <v>1</v>
      </c>
      <c r="D64" s="296">
        <f t="shared" si="22"/>
        <v>1</v>
      </c>
      <c r="E64" s="164">
        <v>3</v>
      </c>
      <c r="F64" s="165">
        <v>16</v>
      </c>
      <c r="G64" s="295">
        <f t="shared" si="23"/>
        <v>19</v>
      </c>
      <c r="H64" s="166">
        <v>0</v>
      </c>
      <c r="I64" s="165">
        <v>2</v>
      </c>
      <c r="J64" s="296">
        <f t="shared" si="24"/>
        <v>2</v>
      </c>
      <c r="K64" s="164">
        <f t="shared" si="25"/>
        <v>3</v>
      </c>
      <c r="L64" s="165">
        <f t="shared" si="26"/>
        <v>19</v>
      </c>
      <c r="M64" s="295">
        <f t="shared" si="26"/>
        <v>22</v>
      </c>
      <c r="N64" s="166">
        <v>0</v>
      </c>
      <c r="O64" s="403">
        <v>0</v>
      </c>
      <c r="P64" s="166">
        <v>0</v>
      </c>
      <c r="Q64" s="403">
        <v>0</v>
      </c>
    </row>
    <row r="65" spans="1:17" ht="18.75">
      <c r="A65" s="326" t="s">
        <v>308</v>
      </c>
      <c r="B65" s="166">
        <v>0</v>
      </c>
      <c r="C65" s="165">
        <v>0</v>
      </c>
      <c r="D65" s="296">
        <f t="shared" si="22"/>
        <v>0</v>
      </c>
      <c r="E65" s="164">
        <v>0</v>
      </c>
      <c r="F65" s="165">
        <v>5</v>
      </c>
      <c r="G65" s="295">
        <f t="shared" si="23"/>
        <v>5</v>
      </c>
      <c r="H65" s="166">
        <v>0</v>
      </c>
      <c r="I65" s="165">
        <v>0</v>
      </c>
      <c r="J65" s="296">
        <f t="shared" si="24"/>
        <v>0</v>
      </c>
      <c r="K65" s="164">
        <f t="shared" si="25"/>
        <v>0</v>
      </c>
      <c r="L65" s="165">
        <f t="shared" si="26"/>
        <v>5</v>
      </c>
      <c r="M65" s="295">
        <f t="shared" si="26"/>
        <v>5</v>
      </c>
      <c r="N65" s="166">
        <v>0</v>
      </c>
      <c r="O65" s="403">
        <v>0</v>
      </c>
      <c r="P65" s="166">
        <v>0</v>
      </c>
      <c r="Q65" s="403">
        <v>0</v>
      </c>
    </row>
    <row r="66" spans="1:17" ht="18.75">
      <c r="A66" s="326" t="s">
        <v>309</v>
      </c>
      <c r="B66" s="166">
        <v>0</v>
      </c>
      <c r="C66" s="165">
        <v>0</v>
      </c>
      <c r="D66" s="296">
        <f t="shared" si="22"/>
        <v>0</v>
      </c>
      <c r="E66" s="164">
        <v>1</v>
      </c>
      <c r="F66" s="165">
        <v>10</v>
      </c>
      <c r="G66" s="295">
        <f t="shared" si="23"/>
        <v>11</v>
      </c>
      <c r="H66" s="166">
        <v>0</v>
      </c>
      <c r="I66" s="165">
        <v>1</v>
      </c>
      <c r="J66" s="296">
        <f t="shared" si="24"/>
        <v>1</v>
      </c>
      <c r="K66" s="164">
        <f t="shared" si="25"/>
        <v>1</v>
      </c>
      <c r="L66" s="165">
        <f t="shared" si="26"/>
        <v>11</v>
      </c>
      <c r="M66" s="295">
        <f t="shared" si="26"/>
        <v>12</v>
      </c>
      <c r="N66" s="166" t="s">
        <v>438</v>
      </c>
      <c r="O66" s="403" t="s">
        <v>438</v>
      </c>
      <c r="P66" s="166" t="s">
        <v>438</v>
      </c>
      <c r="Q66" s="403">
        <v>1</v>
      </c>
    </row>
    <row r="67" spans="1:17" ht="18.75">
      <c r="A67" s="326" t="s">
        <v>310</v>
      </c>
      <c r="B67" s="166">
        <v>0</v>
      </c>
      <c r="C67" s="165">
        <v>1</v>
      </c>
      <c r="D67" s="296">
        <f t="shared" si="22"/>
        <v>1</v>
      </c>
      <c r="E67" s="164">
        <v>6</v>
      </c>
      <c r="F67" s="165">
        <v>20</v>
      </c>
      <c r="G67" s="295">
        <f t="shared" si="23"/>
        <v>26</v>
      </c>
      <c r="H67" s="166">
        <v>0</v>
      </c>
      <c r="I67" s="165">
        <v>2</v>
      </c>
      <c r="J67" s="296">
        <f t="shared" si="24"/>
        <v>2</v>
      </c>
      <c r="K67" s="164">
        <f t="shared" si="25"/>
        <v>6</v>
      </c>
      <c r="L67" s="165">
        <f t="shared" si="26"/>
        <v>23</v>
      </c>
      <c r="M67" s="295">
        <f t="shared" si="26"/>
        <v>29</v>
      </c>
      <c r="N67" s="166" t="s">
        <v>438</v>
      </c>
      <c r="O67" s="403">
        <v>1</v>
      </c>
      <c r="P67" s="166" t="s">
        <v>438</v>
      </c>
      <c r="Q67" s="403">
        <v>1</v>
      </c>
    </row>
    <row r="68" spans="1:17" ht="18.75">
      <c r="A68" s="326" t="s">
        <v>311</v>
      </c>
      <c r="B68" s="166">
        <v>0</v>
      </c>
      <c r="C68" s="165">
        <v>0</v>
      </c>
      <c r="D68" s="296">
        <f t="shared" si="22"/>
        <v>0</v>
      </c>
      <c r="E68" s="164">
        <v>5</v>
      </c>
      <c r="F68" s="165">
        <v>5</v>
      </c>
      <c r="G68" s="295">
        <f t="shared" si="23"/>
        <v>10</v>
      </c>
      <c r="H68" s="166">
        <v>0</v>
      </c>
      <c r="I68" s="165">
        <v>0</v>
      </c>
      <c r="J68" s="296">
        <f t="shared" si="24"/>
        <v>0</v>
      </c>
      <c r="K68" s="164">
        <f t="shared" si="25"/>
        <v>5</v>
      </c>
      <c r="L68" s="165">
        <f t="shared" si="26"/>
        <v>5</v>
      </c>
      <c r="M68" s="295">
        <f t="shared" si="26"/>
        <v>10</v>
      </c>
      <c r="N68" s="166" t="s">
        <v>438</v>
      </c>
      <c r="O68" s="403">
        <v>1</v>
      </c>
      <c r="P68" s="166">
        <v>1</v>
      </c>
      <c r="Q68" s="403">
        <v>2</v>
      </c>
    </row>
    <row r="69" spans="1:17" ht="18.75">
      <c r="A69" s="326" t="s">
        <v>312</v>
      </c>
      <c r="B69" s="166">
        <v>0</v>
      </c>
      <c r="C69" s="165">
        <v>0</v>
      </c>
      <c r="D69" s="296">
        <f t="shared" si="22"/>
        <v>0</v>
      </c>
      <c r="E69" s="164">
        <v>1</v>
      </c>
      <c r="F69" s="165">
        <v>6</v>
      </c>
      <c r="G69" s="295">
        <f t="shared" si="23"/>
        <v>7</v>
      </c>
      <c r="H69" s="166">
        <v>0</v>
      </c>
      <c r="I69" s="165">
        <v>0</v>
      </c>
      <c r="J69" s="296">
        <f t="shared" si="24"/>
        <v>0</v>
      </c>
      <c r="K69" s="164">
        <f t="shared" si="25"/>
        <v>1</v>
      </c>
      <c r="L69" s="165">
        <f t="shared" si="26"/>
        <v>6</v>
      </c>
      <c r="M69" s="295">
        <f t="shared" si="26"/>
        <v>7</v>
      </c>
      <c r="N69" s="166" t="s">
        <v>438</v>
      </c>
      <c r="O69" s="403">
        <v>1</v>
      </c>
      <c r="P69" s="166" t="s">
        <v>438</v>
      </c>
      <c r="Q69" s="403" t="s">
        <v>438</v>
      </c>
    </row>
    <row r="70" spans="1:17" ht="18.75">
      <c r="A70" s="326" t="s">
        <v>313</v>
      </c>
      <c r="B70" s="166">
        <v>0</v>
      </c>
      <c r="C70" s="165">
        <v>0</v>
      </c>
      <c r="D70" s="296">
        <f t="shared" si="22"/>
        <v>0</v>
      </c>
      <c r="E70" s="164">
        <v>11</v>
      </c>
      <c r="F70" s="165">
        <v>5</v>
      </c>
      <c r="G70" s="295">
        <f t="shared" si="23"/>
        <v>16</v>
      </c>
      <c r="H70" s="166">
        <v>1</v>
      </c>
      <c r="I70" s="165">
        <v>0</v>
      </c>
      <c r="J70" s="296">
        <f t="shared" si="24"/>
        <v>1</v>
      </c>
      <c r="K70" s="164">
        <f t="shared" si="25"/>
        <v>12</v>
      </c>
      <c r="L70" s="165">
        <f t="shared" si="26"/>
        <v>5</v>
      </c>
      <c r="M70" s="295">
        <f t="shared" si="26"/>
        <v>17</v>
      </c>
      <c r="N70" s="166">
        <v>0</v>
      </c>
      <c r="O70" s="403">
        <v>0</v>
      </c>
      <c r="P70" s="166">
        <v>0</v>
      </c>
      <c r="Q70" s="403">
        <v>0</v>
      </c>
    </row>
    <row r="71" spans="1:17" ht="18.75">
      <c r="A71" s="686" t="s">
        <v>366</v>
      </c>
      <c r="B71" s="166">
        <v>0</v>
      </c>
      <c r="C71" s="165">
        <v>0</v>
      </c>
      <c r="D71" s="296">
        <f>SUM(B71:C71)</f>
        <v>0</v>
      </c>
      <c r="E71" s="164">
        <v>0</v>
      </c>
      <c r="F71" s="165">
        <v>6</v>
      </c>
      <c r="G71" s="295">
        <f>SUM(E71:F71)</f>
        <v>6</v>
      </c>
      <c r="H71" s="166">
        <v>1</v>
      </c>
      <c r="I71" s="165">
        <v>0</v>
      </c>
      <c r="J71" s="296">
        <f>SUM(H71:I71)</f>
        <v>1</v>
      </c>
      <c r="K71" s="164">
        <f t="shared" si="25"/>
        <v>1</v>
      </c>
      <c r="L71" s="165">
        <f t="shared" si="26"/>
        <v>6</v>
      </c>
      <c r="M71" s="295">
        <f t="shared" si="26"/>
        <v>7</v>
      </c>
      <c r="N71" s="166">
        <v>0</v>
      </c>
      <c r="O71" s="403">
        <v>0</v>
      </c>
      <c r="P71" s="166">
        <v>0</v>
      </c>
      <c r="Q71" s="403">
        <v>0</v>
      </c>
    </row>
    <row r="72" spans="1:17" ht="18.75">
      <c r="A72" s="682" t="s">
        <v>479</v>
      </c>
      <c r="B72" s="167">
        <v>0</v>
      </c>
      <c r="C72" s="683">
        <v>0</v>
      </c>
      <c r="D72" s="361">
        <f>SUM(B72:C72)</f>
        <v>0</v>
      </c>
      <c r="E72" s="684">
        <v>0</v>
      </c>
      <c r="F72" s="683">
        <v>0</v>
      </c>
      <c r="G72" s="685">
        <f>SUM(E72:F72)</f>
        <v>0</v>
      </c>
      <c r="H72" s="167">
        <v>0</v>
      </c>
      <c r="I72" s="683">
        <v>2</v>
      </c>
      <c r="J72" s="361">
        <f>SUM(H72:I72)</f>
        <v>2</v>
      </c>
      <c r="K72" s="684">
        <f>SUM(B72+E72+H72)</f>
        <v>0</v>
      </c>
      <c r="L72" s="683">
        <f>SUM(C72+F72+I72)</f>
        <v>2</v>
      </c>
      <c r="M72" s="685">
        <f>SUM(D72+G72+J72)</f>
        <v>2</v>
      </c>
      <c r="N72" s="167">
        <v>1</v>
      </c>
      <c r="O72" s="402" t="s">
        <v>438</v>
      </c>
      <c r="P72" s="167" t="s">
        <v>438</v>
      </c>
      <c r="Q72" s="402" t="s">
        <v>438</v>
      </c>
    </row>
    <row r="73" spans="1:17" ht="18.75">
      <c r="A73" s="439" t="s">
        <v>314</v>
      </c>
      <c r="B73" s="166">
        <v>0</v>
      </c>
      <c r="C73" s="165">
        <v>2</v>
      </c>
      <c r="D73" s="307">
        <f t="shared" si="22"/>
        <v>2</v>
      </c>
      <c r="E73" s="164">
        <v>5</v>
      </c>
      <c r="F73" s="165">
        <v>10</v>
      </c>
      <c r="G73" s="306">
        <f t="shared" si="23"/>
        <v>15</v>
      </c>
      <c r="H73" s="166">
        <v>0</v>
      </c>
      <c r="I73" s="165">
        <v>1</v>
      </c>
      <c r="J73" s="307">
        <f t="shared" si="24"/>
        <v>1</v>
      </c>
      <c r="K73" s="160">
        <f t="shared" si="25"/>
        <v>5</v>
      </c>
      <c r="L73" s="161">
        <f t="shared" si="26"/>
        <v>13</v>
      </c>
      <c r="M73" s="306">
        <f t="shared" si="26"/>
        <v>18</v>
      </c>
      <c r="N73" s="166">
        <v>1</v>
      </c>
      <c r="O73" s="403" t="s">
        <v>438</v>
      </c>
      <c r="P73" s="166" t="s">
        <v>438</v>
      </c>
      <c r="Q73" s="403" t="s">
        <v>438</v>
      </c>
    </row>
    <row r="74" spans="1:17" ht="18.75">
      <c r="A74" s="336" t="s">
        <v>6</v>
      </c>
      <c r="B74" s="286">
        <f aca="true" t="shared" si="27" ref="B74:Q74">SUM(B63:B73)</f>
        <v>0</v>
      </c>
      <c r="C74" s="286">
        <f t="shared" si="27"/>
        <v>4</v>
      </c>
      <c r="D74" s="291">
        <f t="shared" si="27"/>
        <v>4</v>
      </c>
      <c r="E74" s="286">
        <f t="shared" si="27"/>
        <v>37</v>
      </c>
      <c r="F74" s="286">
        <f t="shared" si="27"/>
        <v>113</v>
      </c>
      <c r="G74" s="291">
        <f t="shared" si="27"/>
        <v>150</v>
      </c>
      <c r="H74" s="286">
        <f t="shared" si="27"/>
        <v>3</v>
      </c>
      <c r="I74" s="286">
        <f>SUM(I63:I73)</f>
        <v>11</v>
      </c>
      <c r="J74" s="291">
        <f t="shared" si="27"/>
        <v>14</v>
      </c>
      <c r="K74" s="286">
        <f t="shared" si="27"/>
        <v>40</v>
      </c>
      <c r="L74" s="286">
        <f t="shared" si="27"/>
        <v>128</v>
      </c>
      <c r="M74" s="291">
        <f t="shared" si="27"/>
        <v>168</v>
      </c>
      <c r="N74" s="286">
        <f t="shared" si="27"/>
        <v>2</v>
      </c>
      <c r="O74" s="291">
        <f>SUM(O63:O73)</f>
        <v>5</v>
      </c>
      <c r="P74" s="286">
        <f t="shared" si="27"/>
        <v>1</v>
      </c>
      <c r="Q74" s="291">
        <f t="shared" si="27"/>
        <v>5</v>
      </c>
    </row>
    <row r="75" spans="1:17" ht="18.75">
      <c r="A75" s="334" t="s">
        <v>76</v>
      </c>
      <c r="B75" s="163"/>
      <c r="C75" s="161"/>
      <c r="D75" s="307"/>
      <c r="E75" s="160"/>
      <c r="F75" s="161"/>
      <c r="G75" s="306"/>
      <c r="H75" s="163"/>
      <c r="I75" s="161"/>
      <c r="J75" s="307"/>
      <c r="K75" s="160"/>
      <c r="L75" s="161"/>
      <c r="M75" s="306"/>
      <c r="N75" s="325"/>
      <c r="O75" s="407"/>
      <c r="P75" s="325"/>
      <c r="Q75" s="408"/>
    </row>
    <row r="76" spans="1:17" ht="18.75">
      <c r="A76" s="335" t="s">
        <v>315</v>
      </c>
      <c r="B76" s="166">
        <v>0</v>
      </c>
      <c r="C76" s="165">
        <v>0</v>
      </c>
      <c r="D76" s="296">
        <v>0</v>
      </c>
      <c r="E76" s="164">
        <v>4</v>
      </c>
      <c r="F76" s="165">
        <v>12</v>
      </c>
      <c r="G76" s="295">
        <f>SUM(E76:F76)</f>
        <v>16</v>
      </c>
      <c r="H76" s="166">
        <v>0</v>
      </c>
      <c r="I76" s="165">
        <v>0</v>
      </c>
      <c r="J76" s="296">
        <f>SUM(H76:I76)</f>
        <v>0</v>
      </c>
      <c r="K76" s="164">
        <f aca="true" t="shared" si="28" ref="K76:M79">SUM(B76+E76+H76)</f>
        <v>4</v>
      </c>
      <c r="L76" s="165">
        <f t="shared" si="28"/>
        <v>12</v>
      </c>
      <c r="M76" s="295">
        <f t="shared" si="28"/>
        <v>16</v>
      </c>
      <c r="N76" s="166">
        <v>0</v>
      </c>
      <c r="O76" s="403">
        <v>0</v>
      </c>
      <c r="P76" s="166">
        <v>0</v>
      </c>
      <c r="Q76" s="409">
        <v>0</v>
      </c>
    </row>
    <row r="77" spans="1:17" ht="18.75">
      <c r="A77" s="326" t="s">
        <v>480</v>
      </c>
      <c r="B77" s="166">
        <v>0</v>
      </c>
      <c r="C77" s="165">
        <v>0</v>
      </c>
      <c r="D77" s="296">
        <f>SUM(B77:C77)</f>
        <v>0</v>
      </c>
      <c r="E77" s="164">
        <v>1</v>
      </c>
      <c r="F77" s="165">
        <v>0</v>
      </c>
      <c r="G77" s="295">
        <f>SUM(E77:F77)</f>
        <v>1</v>
      </c>
      <c r="H77" s="166">
        <v>0</v>
      </c>
      <c r="I77" s="165">
        <v>0</v>
      </c>
      <c r="J77" s="296">
        <f>SUM(H77:I77)</f>
        <v>0</v>
      </c>
      <c r="K77" s="164">
        <f t="shared" si="28"/>
        <v>1</v>
      </c>
      <c r="L77" s="165">
        <f t="shared" si="28"/>
        <v>0</v>
      </c>
      <c r="M77" s="295">
        <f t="shared" si="28"/>
        <v>1</v>
      </c>
      <c r="N77" s="167">
        <v>0</v>
      </c>
      <c r="O77" s="402">
        <v>0</v>
      </c>
      <c r="P77" s="167">
        <v>0</v>
      </c>
      <c r="Q77" s="410">
        <v>0</v>
      </c>
    </row>
    <row r="78" spans="1:17" ht="18.75">
      <c r="A78" s="326" t="s">
        <v>370</v>
      </c>
      <c r="B78" s="166">
        <v>1</v>
      </c>
      <c r="C78" s="165">
        <v>0</v>
      </c>
      <c r="D78" s="296">
        <f>SUM(B78:C78)</f>
        <v>1</v>
      </c>
      <c r="E78" s="164">
        <v>5</v>
      </c>
      <c r="F78" s="165">
        <v>4</v>
      </c>
      <c r="G78" s="295">
        <f>SUM(E78:F78)</f>
        <v>9</v>
      </c>
      <c r="H78" s="166">
        <v>2</v>
      </c>
      <c r="I78" s="165">
        <v>1</v>
      </c>
      <c r="J78" s="296">
        <f>SUM(H78:I78)</f>
        <v>3</v>
      </c>
      <c r="K78" s="164">
        <f t="shared" si="28"/>
        <v>8</v>
      </c>
      <c r="L78" s="165">
        <f t="shared" si="28"/>
        <v>5</v>
      </c>
      <c r="M78" s="295">
        <f t="shared" si="28"/>
        <v>13</v>
      </c>
      <c r="N78" s="167">
        <v>0</v>
      </c>
      <c r="O78" s="402">
        <v>0</v>
      </c>
      <c r="P78" s="167">
        <v>0</v>
      </c>
      <c r="Q78" s="410">
        <v>0</v>
      </c>
    </row>
    <row r="79" spans="1:17" ht="18.75">
      <c r="A79" s="333" t="s">
        <v>316</v>
      </c>
      <c r="B79" s="166">
        <v>0</v>
      </c>
      <c r="C79" s="165">
        <v>1</v>
      </c>
      <c r="D79" s="296">
        <f>SUM(B79:C79)</f>
        <v>1</v>
      </c>
      <c r="E79" s="164">
        <v>4</v>
      </c>
      <c r="F79" s="165">
        <v>12</v>
      </c>
      <c r="G79" s="295">
        <f>SUM(E79:F79)</f>
        <v>16</v>
      </c>
      <c r="H79" s="166">
        <v>3</v>
      </c>
      <c r="I79" s="165">
        <v>2</v>
      </c>
      <c r="J79" s="296">
        <f>SUM(H79:I79)</f>
        <v>5</v>
      </c>
      <c r="K79" s="164">
        <f t="shared" si="28"/>
        <v>7</v>
      </c>
      <c r="L79" s="165">
        <f t="shared" si="28"/>
        <v>15</v>
      </c>
      <c r="M79" s="295">
        <f t="shared" si="28"/>
        <v>22</v>
      </c>
      <c r="N79" s="167">
        <v>0</v>
      </c>
      <c r="O79" s="402">
        <v>0</v>
      </c>
      <c r="P79" s="167">
        <v>0</v>
      </c>
      <c r="Q79" s="410">
        <v>0</v>
      </c>
    </row>
    <row r="80" spans="1:17" ht="18.75">
      <c r="A80" s="336" t="s">
        <v>6</v>
      </c>
      <c r="B80" s="286">
        <f>SUM(B76:B79)</f>
        <v>1</v>
      </c>
      <c r="C80" s="286">
        <f aca="true" t="shared" si="29" ref="C80:Q80">SUM(C76:C79)</f>
        <v>1</v>
      </c>
      <c r="D80" s="291">
        <f t="shared" si="29"/>
        <v>2</v>
      </c>
      <c r="E80" s="286">
        <f t="shared" si="29"/>
        <v>14</v>
      </c>
      <c r="F80" s="286">
        <f t="shared" si="29"/>
        <v>28</v>
      </c>
      <c r="G80" s="291">
        <f t="shared" si="29"/>
        <v>42</v>
      </c>
      <c r="H80" s="286">
        <f t="shared" si="29"/>
        <v>5</v>
      </c>
      <c r="I80" s="286">
        <f t="shared" si="29"/>
        <v>3</v>
      </c>
      <c r="J80" s="291">
        <f t="shared" si="29"/>
        <v>8</v>
      </c>
      <c r="K80" s="286">
        <f t="shared" si="29"/>
        <v>20</v>
      </c>
      <c r="L80" s="286">
        <f t="shared" si="29"/>
        <v>32</v>
      </c>
      <c r="M80" s="291">
        <f>SUM(M76:M79)</f>
        <v>52</v>
      </c>
      <c r="N80" s="286">
        <f>SUM(N76:N79)</f>
        <v>0</v>
      </c>
      <c r="O80" s="291">
        <f t="shared" si="29"/>
        <v>0</v>
      </c>
      <c r="P80" s="286">
        <f t="shared" si="29"/>
        <v>0</v>
      </c>
      <c r="Q80" s="291">
        <f t="shared" si="29"/>
        <v>0</v>
      </c>
    </row>
    <row r="81" spans="1:17" ht="24">
      <c r="A81" s="731" t="s">
        <v>410</v>
      </c>
      <c r="B81" s="731"/>
      <c r="C81" s="731"/>
      <c r="D81" s="731"/>
      <c r="E81" s="731"/>
      <c r="F81" s="731"/>
      <c r="G81" s="731"/>
      <c r="H81" s="731"/>
      <c r="I81" s="731"/>
      <c r="J81" s="731"/>
      <c r="K81" s="731"/>
      <c r="L81" s="731"/>
      <c r="M81" s="731"/>
      <c r="N81" s="731"/>
      <c r="O81" s="731"/>
      <c r="P81" s="731"/>
      <c r="Q81" s="731"/>
    </row>
    <row r="82" spans="1:17" ht="24">
      <c r="A82" s="731" t="s">
        <v>346</v>
      </c>
      <c r="B82" s="731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</row>
    <row r="83" spans="7:17" ht="18.75">
      <c r="G83" s="399"/>
      <c r="N83" s="400"/>
      <c r="O83" s="400"/>
      <c r="P83" s="735"/>
      <c r="Q83" s="735"/>
    </row>
    <row r="84" spans="1:17" ht="18.75">
      <c r="A84" s="736" t="s">
        <v>66</v>
      </c>
      <c r="B84" s="734" t="s">
        <v>424</v>
      </c>
      <c r="C84" s="734"/>
      <c r="D84" s="734"/>
      <c r="E84" s="738" t="s">
        <v>425</v>
      </c>
      <c r="F84" s="734"/>
      <c r="G84" s="739"/>
      <c r="H84" s="734" t="s">
        <v>426</v>
      </c>
      <c r="I84" s="734"/>
      <c r="J84" s="734"/>
      <c r="K84" s="285" t="s">
        <v>6</v>
      </c>
      <c r="L84" s="285"/>
      <c r="M84" s="285"/>
      <c r="N84" s="732" t="s">
        <v>214</v>
      </c>
      <c r="O84" s="733"/>
      <c r="P84" s="732" t="s">
        <v>215</v>
      </c>
      <c r="Q84" s="733"/>
    </row>
    <row r="85" spans="1:17" ht="18.75">
      <c r="A85" s="737"/>
      <c r="B85" s="286" t="s">
        <v>4</v>
      </c>
      <c r="C85" s="287" t="s">
        <v>5</v>
      </c>
      <c r="D85" s="288" t="s">
        <v>6</v>
      </c>
      <c r="E85" s="289" t="s">
        <v>4</v>
      </c>
      <c r="F85" s="287" t="s">
        <v>5</v>
      </c>
      <c r="G85" s="290" t="s">
        <v>6</v>
      </c>
      <c r="H85" s="286" t="s">
        <v>4</v>
      </c>
      <c r="I85" s="287" t="s">
        <v>5</v>
      </c>
      <c r="J85" s="288" t="s">
        <v>6</v>
      </c>
      <c r="K85" s="289" t="s">
        <v>4</v>
      </c>
      <c r="L85" s="287" t="s">
        <v>5</v>
      </c>
      <c r="M85" s="290" t="s">
        <v>6</v>
      </c>
      <c r="N85" s="286" t="s">
        <v>216</v>
      </c>
      <c r="O85" s="291" t="s">
        <v>217</v>
      </c>
      <c r="P85" s="289" t="s">
        <v>216</v>
      </c>
      <c r="Q85" s="291" t="s">
        <v>217</v>
      </c>
    </row>
    <row r="86" spans="1:17" ht="18.75">
      <c r="A86" s="334" t="s">
        <v>77</v>
      </c>
      <c r="B86" s="163"/>
      <c r="C86" s="161"/>
      <c r="D86" s="307"/>
      <c r="E86" s="160"/>
      <c r="F86" s="161"/>
      <c r="G86" s="306"/>
      <c r="H86" s="163"/>
      <c r="I86" s="161"/>
      <c r="J86" s="307"/>
      <c r="K86" s="160"/>
      <c r="L86" s="161"/>
      <c r="M86" s="306"/>
      <c r="N86" s="163"/>
      <c r="O86" s="358"/>
      <c r="P86" s="163"/>
      <c r="Q86" s="358"/>
    </row>
    <row r="87" spans="1:17" ht="18.75">
      <c r="A87" s="326" t="s">
        <v>317</v>
      </c>
      <c r="B87" s="166">
        <v>0</v>
      </c>
      <c r="C87" s="165">
        <v>0</v>
      </c>
      <c r="D87" s="296">
        <f>SUM(B87:C87)</f>
        <v>0</v>
      </c>
      <c r="E87" s="164">
        <v>4</v>
      </c>
      <c r="F87" s="165">
        <v>33</v>
      </c>
      <c r="G87" s="295">
        <f>SUM(E87:F87)</f>
        <v>37</v>
      </c>
      <c r="H87" s="166">
        <v>1</v>
      </c>
      <c r="I87" s="165">
        <v>0</v>
      </c>
      <c r="J87" s="296">
        <f>SUM(H87:I87)</f>
        <v>1</v>
      </c>
      <c r="K87" s="164">
        <f aca="true" t="shared" si="30" ref="K87:M91">SUM(B87+E87+H87)</f>
        <v>5</v>
      </c>
      <c r="L87" s="165">
        <f t="shared" si="30"/>
        <v>33</v>
      </c>
      <c r="M87" s="295">
        <f t="shared" si="30"/>
        <v>38</v>
      </c>
      <c r="N87" s="166">
        <v>2</v>
      </c>
      <c r="O87" s="403">
        <v>2</v>
      </c>
      <c r="P87" s="166" t="s">
        <v>438</v>
      </c>
      <c r="Q87" s="403">
        <v>3</v>
      </c>
    </row>
    <row r="88" spans="1:17" ht="18.75">
      <c r="A88" s="326" t="s">
        <v>318</v>
      </c>
      <c r="B88" s="166">
        <v>0</v>
      </c>
      <c r="C88" s="165">
        <v>0</v>
      </c>
      <c r="D88" s="296">
        <f>SUM(B88:C88)</f>
        <v>0</v>
      </c>
      <c r="E88" s="164">
        <v>25</v>
      </c>
      <c r="F88" s="165">
        <v>19</v>
      </c>
      <c r="G88" s="295">
        <f>SUM(E88:F88)</f>
        <v>44</v>
      </c>
      <c r="H88" s="166">
        <v>0</v>
      </c>
      <c r="I88" s="165">
        <v>0</v>
      </c>
      <c r="J88" s="296">
        <f>SUM(H88:I88)</f>
        <v>0</v>
      </c>
      <c r="K88" s="164">
        <f t="shared" si="30"/>
        <v>25</v>
      </c>
      <c r="L88" s="165">
        <f t="shared" si="30"/>
        <v>19</v>
      </c>
      <c r="M88" s="295">
        <f t="shared" si="30"/>
        <v>44</v>
      </c>
      <c r="N88" s="167" t="s">
        <v>438</v>
      </c>
      <c r="O88" s="403" t="s">
        <v>438</v>
      </c>
      <c r="P88" s="166">
        <v>1</v>
      </c>
      <c r="Q88" s="402" t="s">
        <v>438</v>
      </c>
    </row>
    <row r="89" spans="1:17" ht="18.75">
      <c r="A89" s="326" t="s">
        <v>319</v>
      </c>
      <c r="B89" s="166">
        <v>0</v>
      </c>
      <c r="C89" s="165">
        <v>0</v>
      </c>
      <c r="D89" s="296">
        <f>SUM(B89:C89)</f>
        <v>0</v>
      </c>
      <c r="E89" s="164">
        <v>0</v>
      </c>
      <c r="F89" s="165">
        <v>0</v>
      </c>
      <c r="G89" s="295">
        <f>SUM(E89:F89)</f>
        <v>0</v>
      </c>
      <c r="H89" s="166">
        <v>0</v>
      </c>
      <c r="I89" s="165">
        <v>0</v>
      </c>
      <c r="J89" s="296">
        <f>SUM(H89:I89)</f>
        <v>0</v>
      </c>
      <c r="K89" s="164">
        <f t="shared" si="30"/>
        <v>0</v>
      </c>
      <c r="L89" s="165">
        <f t="shared" si="30"/>
        <v>0</v>
      </c>
      <c r="M89" s="295">
        <f t="shared" si="30"/>
        <v>0</v>
      </c>
      <c r="N89" s="167">
        <v>0</v>
      </c>
      <c r="O89" s="403">
        <v>0</v>
      </c>
      <c r="P89" s="166">
        <v>0</v>
      </c>
      <c r="Q89" s="402">
        <v>0</v>
      </c>
    </row>
    <row r="90" spans="1:17" ht="18.75">
      <c r="A90" s="326" t="s">
        <v>371</v>
      </c>
      <c r="B90" s="166">
        <v>0</v>
      </c>
      <c r="C90" s="165">
        <v>0</v>
      </c>
      <c r="D90" s="296">
        <v>0</v>
      </c>
      <c r="E90" s="164">
        <v>3</v>
      </c>
      <c r="F90" s="165">
        <v>52</v>
      </c>
      <c r="G90" s="295">
        <f>SUM(E90:F90)</f>
        <v>55</v>
      </c>
      <c r="H90" s="166">
        <v>0</v>
      </c>
      <c r="I90" s="165">
        <v>1</v>
      </c>
      <c r="J90" s="296">
        <f>SUM(H90:I90)</f>
        <v>1</v>
      </c>
      <c r="K90" s="164">
        <f t="shared" si="30"/>
        <v>3</v>
      </c>
      <c r="L90" s="165">
        <f t="shared" si="30"/>
        <v>53</v>
      </c>
      <c r="M90" s="295">
        <f t="shared" si="30"/>
        <v>56</v>
      </c>
      <c r="N90" s="167" t="s">
        <v>438</v>
      </c>
      <c r="O90" s="403" t="s">
        <v>438</v>
      </c>
      <c r="P90" s="166" t="s">
        <v>438</v>
      </c>
      <c r="Q90" s="402">
        <v>1</v>
      </c>
    </row>
    <row r="91" spans="1:17" ht="18.75">
      <c r="A91" s="326" t="s">
        <v>372</v>
      </c>
      <c r="B91" s="163">
        <v>0</v>
      </c>
      <c r="C91" s="161">
        <v>0</v>
      </c>
      <c r="D91" s="596">
        <f>SUM(B91:C91)</f>
        <v>0</v>
      </c>
      <c r="E91" s="160">
        <v>4</v>
      </c>
      <c r="F91" s="161">
        <v>75</v>
      </c>
      <c r="G91" s="295">
        <f>SUM(E91:F91)</f>
        <v>79</v>
      </c>
      <c r="H91" s="163">
        <v>0</v>
      </c>
      <c r="I91" s="161">
        <v>2</v>
      </c>
      <c r="J91" s="596">
        <f>SUM(H91:I91)</f>
        <v>2</v>
      </c>
      <c r="K91" s="598">
        <f t="shared" si="30"/>
        <v>4</v>
      </c>
      <c r="L91" s="599">
        <f t="shared" si="30"/>
        <v>77</v>
      </c>
      <c r="M91" s="597">
        <f t="shared" si="30"/>
        <v>81</v>
      </c>
      <c r="N91" s="325" t="s">
        <v>438</v>
      </c>
      <c r="O91" s="407">
        <v>1</v>
      </c>
      <c r="P91" s="325" t="s">
        <v>438</v>
      </c>
      <c r="Q91" s="407" t="s">
        <v>438</v>
      </c>
    </row>
    <row r="92" spans="1:17" ht="18.75">
      <c r="A92" s="299" t="s">
        <v>6</v>
      </c>
      <c r="B92" s="289">
        <f>SUM(B87:B91)</f>
        <v>0</v>
      </c>
      <c r="C92" s="287">
        <f aca="true" t="shared" si="31" ref="C92:Q92">SUM(C87:C91)</f>
        <v>0</v>
      </c>
      <c r="D92" s="300">
        <f t="shared" si="31"/>
        <v>0</v>
      </c>
      <c r="E92" s="289">
        <f t="shared" si="31"/>
        <v>36</v>
      </c>
      <c r="F92" s="287">
        <f t="shared" si="31"/>
        <v>179</v>
      </c>
      <c r="G92" s="301">
        <f t="shared" si="31"/>
        <v>215</v>
      </c>
      <c r="H92" s="286">
        <f t="shared" si="31"/>
        <v>1</v>
      </c>
      <c r="I92" s="287">
        <f t="shared" si="31"/>
        <v>3</v>
      </c>
      <c r="J92" s="301">
        <f t="shared" si="31"/>
        <v>4</v>
      </c>
      <c r="K92" s="286">
        <f t="shared" si="31"/>
        <v>37</v>
      </c>
      <c r="L92" s="287">
        <f t="shared" si="31"/>
        <v>182</v>
      </c>
      <c r="M92" s="301">
        <f>SUM(M87:M91)</f>
        <v>219</v>
      </c>
      <c r="N92" s="286">
        <f>SUM(N87:N91)</f>
        <v>2</v>
      </c>
      <c r="O92" s="291">
        <f t="shared" si="31"/>
        <v>3</v>
      </c>
      <c r="P92" s="286">
        <f t="shared" si="31"/>
        <v>1</v>
      </c>
      <c r="Q92" s="302">
        <f t="shared" si="31"/>
        <v>4</v>
      </c>
    </row>
    <row r="93" spans="1:17" ht="18.75">
      <c r="A93" s="334" t="s">
        <v>239</v>
      </c>
      <c r="B93" s="163"/>
      <c r="C93" s="161"/>
      <c r="D93" s="307"/>
      <c r="E93" s="160"/>
      <c r="F93" s="161"/>
      <c r="G93" s="306"/>
      <c r="H93" s="163"/>
      <c r="I93" s="161"/>
      <c r="J93" s="307"/>
      <c r="K93" s="160"/>
      <c r="L93" s="161"/>
      <c r="M93" s="306"/>
      <c r="N93" s="325"/>
      <c r="O93" s="407"/>
      <c r="P93" s="325"/>
      <c r="Q93" s="407"/>
    </row>
    <row r="94" spans="1:17" ht="18.75">
      <c r="A94" s="340" t="s">
        <v>320</v>
      </c>
      <c r="B94" s="319">
        <v>0</v>
      </c>
      <c r="C94" s="168">
        <v>0</v>
      </c>
      <c r="D94" s="320">
        <f>SUM(B94:C94)</f>
        <v>0</v>
      </c>
      <c r="E94" s="169">
        <v>0</v>
      </c>
      <c r="F94" s="168">
        <v>15</v>
      </c>
      <c r="G94" s="318">
        <f>SUM(E94:F94)</f>
        <v>15</v>
      </c>
      <c r="H94" s="319">
        <v>0</v>
      </c>
      <c r="I94" s="168">
        <v>2</v>
      </c>
      <c r="J94" s="320">
        <f>SUM(H94:I94)</f>
        <v>2</v>
      </c>
      <c r="K94" s="169">
        <f>SUM(B94+E94+H94)</f>
        <v>0</v>
      </c>
      <c r="L94" s="168">
        <f>SUM(C94+F94+I94)</f>
        <v>17</v>
      </c>
      <c r="M94" s="318">
        <f>SUM(D94+G94+J94)</f>
        <v>17</v>
      </c>
      <c r="N94" s="319">
        <v>0</v>
      </c>
      <c r="O94" s="405">
        <v>0</v>
      </c>
      <c r="P94" s="319">
        <v>0</v>
      </c>
      <c r="Q94" s="405">
        <v>0</v>
      </c>
    </row>
    <row r="95" spans="1:17" ht="18.75">
      <c r="A95" s="336" t="s">
        <v>6</v>
      </c>
      <c r="B95" s="286">
        <f aca="true" t="shared" si="32" ref="B95:Q95">SUM(B94:B94)</f>
        <v>0</v>
      </c>
      <c r="C95" s="287">
        <f t="shared" si="32"/>
        <v>0</v>
      </c>
      <c r="D95" s="300">
        <f t="shared" si="32"/>
        <v>0</v>
      </c>
      <c r="E95" s="289">
        <f>SUM(E94:E94)</f>
        <v>0</v>
      </c>
      <c r="F95" s="287">
        <f t="shared" si="32"/>
        <v>15</v>
      </c>
      <c r="G95" s="301">
        <f t="shared" si="32"/>
        <v>15</v>
      </c>
      <c r="H95" s="286">
        <f t="shared" si="32"/>
        <v>0</v>
      </c>
      <c r="I95" s="287">
        <f t="shared" si="32"/>
        <v>2</v>
      </c>
      <c r="J95" s="301">
        <f t="shared" si="32"/>
        <v>2</v>
      </c>
      <c r="K95" s="286">
        <f t="shared" si="32"/>
        <v>0</v>
      </c>
      <c r="L95" s="287">
        <f t="shared" si="32"/>
        <v>17</v>
      </c>
      <c r="M95" s="301">
        <f>SUM(M94:M94)</f>
        <v>17</v>
      </c>
      <c r="N95" s="286">
        <f t="shared" si="32"/>
        <v>0</v>
      </c>
      <c r="O95" s="291">
        <f t="shared" si="32"/>
        <v>0</v>
      </c>
      <c r="P95" s="286">
        <f t="shared" si="32"/>
        <v>0</v>
      </c>
      <c r="Q95" s="302">
        <f t="shared" si="32"/>
        <v>0</v>
      </c>
    </row>
    <row r="96" spans="1:17" ht="18.75">
      <c r="A96" s="321" t="s">
        <v>116</v>
      </c>
      <c r="B96" s="317"/>
      <c r="C96" s="308"/>
      <c r="D96" s="315"/>
      <c r="E96" s="316"/>
      <c r="F96" s="308"/>
      <c r="G96" s="313"/>
      <c r="H96" s="317"/>
      <c r="I96" s="308"/>
      <c r="J96" s="315"/>
      <c r="K96" s="316"/>
      <c r="L96" s="308"/>
      <c r="M96" s="313"/>
      <c r="N96" s="317"/>
      <c r="O96" s="609"/>
      <c r="P96" s="317"/>
      <c r="Q96" s="609"/>
    </row>
    <row r="97" spans="1:17" ht="18.75">
      <c r="A97" s="335" t="s">
        <v>373</v>
      </c>
      <c r="B97" s="166">
        <v>0</v>
      </c>
      <c r="C97" s="165">
        <v>0</v>
      </c>
      <c r="D97" s="296">
        <f>SUM(B97:C97)</f>
        <v>0</v>
      </c>
      <c r="E97" s="164">
        <v>3</v>
      </c>
      <c r="F97" s="165">
        <v>12</v>
      </c>
      <c r="G97" s="295">
        <f>SUM(E97:F97)</f>
        <v>15</v>
      </c>
      <c r="H97" s="166">
        <v>1</v>
      </c>
      <c r="I97" s="165">
        <v>5</v>
      </c>
      <c r="J97" s="296">
        <f>SUM(H97:I97)</f>
        <v>6</v>
      </c>
      <c r="K97" s="164">
        <f aca="true" t="shared" si="33" ref="K97:M98">SUM(B97+E97+H97)</f>
        <v>4</v>
      </c>
      <c r="L97" s="165">
        <f t="shared" si="33"/>
        <v>17</v>
      </c>
      <c r="M97" s="295">
        <f t="shared" si="33"/>
        <v>21</v>
      </c>
      <c r="N97" s="166" t="s">
        <v>438</v>
      </c>
      <c r="O97" s="403">
        <v>1</v>
      </c>
      <c r="P97" s="166" t="s">
        <v>438</v>
      </c>
      <c r="Q97" s="403" t="s">
        <v>438</v>
      </c>
    </row>
    <row r="98" spans="1:17" ht="18.75">
      <c r="A98" s="340" t="s">
        <v>481</v>
      </c>
      <c r="B98" s="319">
        <v>1</v>
      </c>
      <c r="C98" s="168">
        <v>0</v>
      </c>
      <c r="D98" s="320">
        <f>SUM(B98:C98)</f>
        <v>1</v>
      </c>
      <c r="E98" s="169">
        <v>1</v>
      </c>
      <c r="F98" s="168">
        <v>1</v>
      </c>
      <c r="G98" s="318">
        <f>SUM(E98:F98)</f>
        <v>2</v>
      </c>
      <c r="H98" s="319">
        <v>5</v>
      </c>
      <c r="I98" s="168">
        <v>6</v>
      </c>
      <c r="J98" s="320">
        <f>SUM(H98:I98)</f>
        <v>11</v>
      </c>
      <c r="K98" s="169">
        <f t="shared" si="33"/>
        <v>7</v>
      </c>
      <c r="L98" s="168">
        <f t="shared" si="33"/>
        <v>7</v>
      </c>
      <c r="M98" s="318">
        <f t="shared" si="33"/>
        <v>14</v>
      </c>
      <c r="N98" s="319" t="s">
        <v>438</v>
      </c>
      <c r="O98" s="405">
        <v>1</v>
      </c>
      <c r="P98" s="319" t="s">
        <v>438</v>
      </c>
      <c r="Q98" s="405" t="s">
        <v>438</v>
      </c>
    </row>
    <row r="99" spans="1:17" ht="19.5" thickBot="1">
      <c r="A99" s="341" t="s">
        <v>6</v>
      </c>
      <c r="B99" s="180">
        <f>SUM(B97:B98)</f>
        <v>1</v>
      </c>
      <c r="C99" s="171">
        <f aca="true" t="shared" si="34" ref="C99:Q99">SUM(C97:C98)</f>
        <v>0</v>
      </c>
      <c r="D99" s="342">
        <f t="shared" si="34"/>
        <v>1</v>
      </c>
      <c r="E99" s="343">
        <f t="shared" si="34"/>
        <v>4</v>
      </c>
      <c r="F99" s="171">
        <f t="shared" si="34"/>
        <v>13</v>
      </c>
      <c r="G99" s="344">
        <f t="shared" si="34"/>
        <v>17</v>
      </c>
      <c r="H99" s="180">
        <f t="shared" si="34"/>
        <v>6</v>
      </c>
      <c r="I99" s="171">
        <f t="shared" si="34"/>
        <v>11</v>
      </c>
      <c r="J99" s="344">
        <f t="shared" si="34"/>
        <v>17</v>
      </c>
      <c r="K99" s="180">
        <f t="shared" si="34"/>
        <v>11</v>
      </c>
      <c r="L99" s="171">
        <f t="shared" si="34"/>
        <v>24</v>
      </c>
      <c r="M99" s="344">
        <f t="shared" si="34"/>
        <v>35</v>
      </c>
      <c r="N99" s="180">
        <f t="shared" si="34"/>
        <v>0</v>
      </c>
      <c r="O99" s="172">
        <f t="shared" si="34"/>
        <v>2</v>
      </c>
      <c r="P99" s="180">
        <f t="shared" si="34"/>
        <v>0</v>
      </c>
      <c r="Q99" s="345">
        <f t="shared" si="34"/>
        <v>0</v>
      </c>
    </row>
    <row r="100" spans="1:17" ht="19.5" thickTop="1">
      <c r="A100" s="321" t="s">
        <v>237</v>
      </c>
      <c r="B100" s="317"/>
      <c r="C100" s="308"/>
      <c r="D100" s="315"/>
      <c r="E100" s="316"/>
      <c r="F100" s="308"/>
      <c r="G100" s="313"/>
      <c r="H100" s="317"/>
      <c r="I100" s="308"/>
      <c r="J100" s="315"/>
      <c r="K100" s="316"/>
      <c r="L100" s="308"/>
      <c r="M100" s="313"/>
      <c r="N100" s="317"/>
      <c r="O100" s="609"/>
      <c r="P100" s="317"/>
      <c r="Q100" s="609"/>
    </row>
    <row r="101" spans="1:17" ht="18.75">
      <c r="A101" s="340" t="s">
        <v>470</v>
      </c>
      <c r="B101" s="319">
        <v>0</v>
      </c>
      <c r="C101" s="168">
        <v>0</v>
      </c>
      <c r="D101" s="320">
        <f>SUM(B101:C101)</f>
        <v>0</v>
      </c>
      <c r="E101" s="169">
        <v>2</v>
      </c>
      <c r="F101" s="168">
        <v>57</v>
      </c>
      <c r="G101" s="318">
        <f>SUM(E101:F101)</f>
        <v>59</v>
      </c>
      <c r="H101" s="319">
        <v>0</v>
      </c>
      <c r="I101" s="168">
        <v>0</v>
      </c>
      <c r="J101" s="320">
        <f>SUM(H101:I101)</f>
        <v>0</v>
      </c>
      <c r="K101" s="169">
        <f>SUM(B101+E101+H101)</f>
        <v>2</v>
      </c>
      <c r="L101" s="168">
        <f>SUM(C101+F101+I101)</f>
        <v>57</v>
      </c>
      <c r="M101" s="318">
        <f>SUM(D101+G101+J101)</f>
        <v>59</v>
      </c>
      <c r="N101" s="319" t="s">
        <v>438</v>
      </c>
      <c r="O101" s="405">
        <v>1</v>
      </c>
      <c r="P101" s="319" t="s">
        <v>438</v>
      </c>
      <c r="Q101" s="405">
        <v>19</v>
      </c>
    </row>
    <row r="102" spans="1:17" ht="19.5" thickBot="1">
      <c r="A102" s="341" t="s">
        <v>6</v>
      </c>
      <c r="B102" s="180">
        <f aca="true" t="shared" si="35" ref="B102:L102">SUM(B101:B101)</f>
        <v>0</v>
      </c>
      <c r="C102" s="171">
        <f t="shared" si="35"/>
        <v>0</v>
      </c>
      <c r="D102" s="342">
        <f t="shared" si="35"/>
        <v>0</v>
      </c>
      <c r="E102" s="343">
        <f t="shared" si="35"/>
        <v>2</v>
      </c>
      <c r="F102" s="171">
        <f t="shared" si="35"/>
        <v>57</v>
      </c>
      <c r="G102" s="344">
        <f t="shared" si="35"/>
        <v>59</v>
      </c>
      <c r="H102" s="180">
        <f t="shared" si="35"/>
        <v>0</v>
      </c>
      <c r="I102" s="171">
        <f t="shared" si="35"/>
        <v>0</v>
      </c>
      <c r="J102" s="344">
        <f t="shared" si="35"/>
        <v>0</v>
      </c>
      <c r="K102" s="180">
        <f t="shared" si="35"/>
        <v>2</v>
      </c>
      <c r="L102" s="171">
        <f t="shared" si="35"/>
        <v>57</v>
      </c>
      <c r="M102" s="344">
        <f>SUM(M101:M101)</f>
        <v>59</v>
      </c>
      <c r="N102" s="180">
        <f>SUM(N101:N101)</f>
        <v>0</v>
      </c>
      <c r="O102" s="172">
        <f>SUM(O101:O101)</f>
        <v>1</v>
      </c>
      <c r="P102" s="180">
        <f>SUM(P101:P101)</f>
        <v>0</v>
      </c>
      <c r="Q102" s="345">
        <f>SUM(Q101:Q101)</f>
        <v>19</v>
      </c>
    </row>
    <row r="103" spans="1:17" ht="20.25" thickBot="1" thickTop="1">
      <c r="A103" s="346" t="s">
        <v>71</v>
      </c>
      <c r="B103" s="441">
        <f aca="true" t="shared" si="36" ref="B103:Q103">SUM(B34+B20+B41+B57+B54+B61+B74+B80+B92+B95+B99+B102)</f>
        <v>26</v>
      </c>
      <c r="C103" s="442">
        <f t="shared" si="36"/>
        <v>61</v>
      </c>
      <c r="D103" s="189">
        <f t="shared" si="36"/>
        <v>87</v>
      </c>
      <c r="E103" s="441">
        <f t="shared" si="36"/>
        <v>680</v>
      </c>
      <c r="F103" s="442">
        <f t="shared" si="36"/>
        <v>1892</v>
      </c>
      <c r="G103" s="189">
        <f t="shared" si="36"/>
        <v>2572</v>
      </c>
      <c r="H103" s="441">
        <f t="shared" si="36"/>
        <v>132</v>
      </c>
      <c r="I103" s="442">
        <f t="shared" si="36"/>
        <v>427</v>
      </c>
      <c r="J103" s="189">
        <f t="shared" si="36"/>
        <v>559</v>
      </c>
      <c r="K103" s="346">
        <f t="shared" si="36"/>
        <v>838</v>
      </c>
      <c r="L103" s="442">
        <f t="shared" si="36"/>
        <v>2380</v>
      </c>
      <c r="M103" s="572">
        <f t="shared" si="36"/>
        <v>3218</v>
      </c>
      <c r="N103" s="441">
        <f t="shared" si="36"/>
        <v>54</v>
      </c>
      <c r="O103" s="189">
        <f t="shared" si="36"/>
        <v>154</v>
      </c>
      <c r="P103" s="608">
        <f t="shared" si="36"/>
        <v>50</v>
      </c>
      <c r="Q103" s="227">
        <f t="shared" si="36"/>
        <v>178</v>
      </c>
    </row>
    <row r="104" spans="1:13" ht="24.75" thickTop="1">
      <c r="A104" s="745" t="s">
        <v>427</v>
      </c>
      <c r="B104" s="745"/>
      <c r="C104" s="745"/>
      <c r="D104" s="745"/>
      <c r="E104" s="745"/>
      <c r="F104" s="745"/>
      <c r="G104" s="745"/>
      <c r="H104" s="745"/>
      <c r="I104" s="745"/>
      <c r="J104" s="745"/>
      <c r="K104" s="745"/>
      <c r="L104" s="745"/>
      <c r="M104" s="745"/>
    </row>
    <row r="105" spans="1:13" ht="24">
      <c r="A105" s="745" t="s">
        <v>346</v>
      </c>
      <c r="B105" s="745"/>
      <c r="C105" s="745"/>
      <c r="D105" s="745"/>
      <c r="E105" s="745"/>
      <c r="F105" s="745"/>
      <c r="G105" s="745"/>
      <c r="H105" s="745"/>
      <c r="I105" s="745"/>
      <c r="J105" s="745"/>
      <c r="K105" s="745"/>
      <c r="L105" s="745"/>
      <c r="M105" s="745"/>
    </row>
    <row r="106" spans="1:13" ht="18.75">
      <c r="A106" s="348"/>
      <c r="B106" s="348"/>
      <c r="C106" s="348"/>
      <c r="D106" s="348"/>
      <c r="E106" s="348"/>
      <c r="F106" s="348"/>
      <c r="G106" s="348"/>
      <c r="H106" s="348"/>
      <c r="I106" s="348"/>
      <c r="J106" s="348"/>
      <c r="K106" s="348"/>
      <c r="L106" s="348"/>
      <c r="M106" s="411"/>
    </row>
    <row r="107" spans="1:13" ht="18.75">
      <c r="A107" s="736" t="s">
        <v>66</v>
      </c>
      <c r="B107" s="740" t="s">
        <v>424</v>
      </c>
      <c r="C107" s="741"/>
      <c r="D107" s="742"/>
      <c r="E107" s="741" t="s">
        <v>425</v>
      </c>
      <c r="F107" s="741"/>
      <c r="G107" s="741"/>
      <c r="H107" s="740" t="s">
        <v>426</v>
      </c>
      <c r="I107" s="741"/>
      <c r="J107" s="742"/>
      <c r="K107" s="349" t="s">
        <v>6</v>
      </c>
      <c r="L107" s="349"/>
      <c r="M107" s="349"/>
    </row>
    <row r="108" spans="1:13" ht="18.75">
      <c r="A108" s="744"/>
      <c r="B108" s="350" t="s">
        <v>4</v>
      </c>
      <c r="C108" s="351" t="s">
        <v>5</v>
      </c>
      <c r="D108" s="675" t="s">
        <v>6</v>
      </c>
      <c r="E108" s="352" t="s">
        <v>4</v>
      </c>
      <c r="F108" s="351" t="s">
        <v>5</v>
      </c>
      <c r="G108" s="353" t="s">
        <v>6</v>
      </c>
      <c r="H108" s="350" t="s">
        <v>4</v>
      </c>
      <c r="I108" s="351" t="s">
        <v>5</v>
      </c>
      <c r="J108" s="354" t="s">
        <v>6</v>
      </c>
      <c r="K108" s="350" t="s">
        <v>4</v>
      </c>
      <c r="L108" s="351" t="s">
        <v>5</v>
      </c>
      <c r="M108" s="354" t="s">
        <v>6</v>
      </c>
    </row>
    <row r="109" spans="1:13" ht="18.75">
      <c r="A109" s="355" t="s">
        <v>57</v>
      </c>
      <c r="B109" s="356"/>
      <c r="C109" s="357"/>
      <c r="D109" s="364"/>
      <c r="E109" s="359"/>
      <c r="F109" s="357"/>
      <c r="G109" s="365"/>
      <c r="H109" s="356"/>
      <c r="I109" s="357"/>
      <c r="J109" s="364"/>
      <c r="K109" s="356"/>
      <c r="L109" s="357"/>
      <c r="M109" s="364"/>
    </row>
    <row r="110" spans="1:13" ht="18.75">
      <c r="A110" s="294" t="s">
        <v>390</v>
      </c>
      <c r="B110" s="445">
        <v>0</v>
      </c>
      <c r="C110" s="446">
        <v>0</v>
      </c>
      <c r="D110" s="296">
        <f>SUM(B110:C110)</f>
        <v>0</v>
      </c>
      <c r="E110" s="447">
        <v>0</v>
      </c>
      <c r="F110" s="446">
        <v>0</v>
      </c>
      <c r="G110" s="295">
        <f>SUM(E110:F110)</f>
        <v>0</v>
      </c>
      <c r="H110" s="445">
        <v>0</v>
      </c>
      <c r="I110" s="446">
        <v>0</v>
      </c>
      <c r="J110" s="296">
        <f>SUM(H110:I110)</f>
        <v>0</v>
      </c>
      <c r="K110" s="445">
        <v>0</v>
      </c>
      <c r="L110" s="446">
        <v>0</v>
      </c>
      <c r="M110" s="296">
        <f aca="true" t="shared" si="37" ref="K110:M112">SUM(D110+G110+J110)</f>
        <v>0</v>
      </c>
    </row>
    <row r="111" spans="1:13" ht="18.75">
      <c r="A111" s="294" t="s">
        <v>391</v>
      </c>
      <c r="B111" s="445">
        <v>0</v>
      </c>
      <c r="C111" s="446">
        <v>0</v>
      </c>
      <c r="D111" s="296">
        <f>SUM(B111:C111)</f>
        <v>0</v>
      </c>
      <c r="E111" s="447">
        <v>0</v>
      </c>
      <c r="F111" s="446">
        <v>0</v>
      </c>
      <c r="G111" s="295">
        <f>SUM(E111:F111)</f>
        <v>0</v>
      </c>
      <c r="H111" s="445">
        <v>0</v>
      </c>
      <c r="I111" s="446">
        <v>0</v>
      </c>
      <c r="J111" s="296">
        <f>SUM(H111:I111)</f>
        <v>0</v>
      </c>
      <c r="K111" s="445">
        <v>0</v>
      </c>
      <c r="L111" s="446">
        <v>0</v>
      </c>
      <c r="M111" s="296">
        <f t="shared" si="37"/>
        <v>0</v>
      </c>
    </row>
    <row r="112" spans="1:13" ht="18.75">
      <c r="A112" s="294" t="s">
        <v>329</v>
      </c>
      <c r="B112" s="166">
        <v>0</v>
      </c>
      <c r="C112" s="165">
        <v>0</v>
      </c>
      <c r="D112" s="296">
        <f>SUM(B112:C112)</f>
        <v>0</v>
      </c>
      <c r="E112" s="164">
        <v>0</v>
      </c>
      <c r="F112" s="165">
        <v>0</v>
      </c>
      <c r="G112" s="295">
        <f>SUM(E112:F112)</f>
        <v>0</v>
      </c>
      <c r="H112" s="166">
        <v>0</v>
      </c>
      <c r="I112" s="165">
        <v>1</v>
      </c>
      <c r="J112" s="296">
        <f>SUM(H112:I112)</f>
        <v>1</v>
      </c>
      <c r="K112" s="166">
        <f t="shared" si="37"/>
        <v>0</v>
      </c>
      <c r="L112" s="165">
        <f t="shared" si="37"/>
        <v>1</v>
      </c>
      <c r="M112" s="296">
        <f t="shared" si="37"/>
        <v>1</v>
      </c>
    </row>
    <row r="113" spans="1:13" ht="18.75">
      <c r="A113" s="309" t="s">
        <v>6</v>
      </c>
      <c r="B113" s="310">
        <f aca="true" t="shared" si="38" ref="B113:J113">SUM(B110:B112)</f>
        <v>0</v>
      </c>
      <c r="C113" s="338">
        <f t="shared" si="38"/>
        <v>0</v>
      </c>
      <c r="D113" s="318">
        <f t="shared" si="38"/>
        <v>0</v>
      </c>
      <c r="E113" s="339">
        <f t="shared" si="38"/>
        <v>0</v>
      </c>
      <c r="F113" s="338">
        <f t="shared" si="38"/>
        <v>0</v>
      </c>
      <c r="G113" s="320">
        <f t="shared" si="38"/>
        <v>0</v>
      </c>
      <c r="H113" s="310">
        <f t="shared" si="38"/>
        <v>0</v>
      </c>
      <c r="I113" s="338">
        <f t="shared" si="38"/>
        <v>1</v>
      </c>
      <c r="J113" s="320">
        <f t="shared" si="38"/>
        <v>1</v>
      </c>
      <c r="K113" s="310">
        <f>SUM(K112:K112)</f>
        <v>0</v>
      </c>
      <c r="L113" s="338">
        <f>SUM(L112:L112)</f>
        <v>1</v>
      </c>
      <c r="M113" s="320">
        <f>SUM(M112:M112)</f>
        <v>1</v>
      </c>
    </row>
    <row r="114" spans="1:13" ht="18.75">
      <c r="A114" s="376" t="s">
        <v>75</v>
      </c>
      <c r="B114" s="367"/>
      <c r="C114" s="368"/>
      <c r="D114" s="384"/>
      <c r="E114" s="370"/>
      <c r="F114" s="368"/>
      <c r="G114" s="385"/>
      <c r="H114" s="367"/>
      <c r="I114" s="368"/>
      <c r="J114" s="384"/>
      <c r="K114" s="367"/>
      <c r="L114" s="368"/>
      <c r="M114" s="384"/>
    </row>
    <row r="115" spans="1:13" ht="18.75">
      <c r="A115" s="386" t="s">
        <v>332</v>
      </c>
      <c r="B115" s="166">
        <v>0</v>
      </c>
      <c r="C115" s="165">
        <v>1</v>
      </c>
      <c r="D115" s="296">
        <f aca="true" t="shared" si="39" ref="D115:D120">SUM(B115:C115)</f>
        <v>1</v>
      </c>
      <c r="E115" s="164">
        <v>0</v>
      </c>
      <c r="F115" s="165">
        <v>0</v>
      </c>
      <c r="G115" s="295">
        <f aca="true" t="shared" si="40" ref="G115:G120">SUM(E115:F115)</f>
        <v>0</v>
      </c>
      <c r="H115" s="166">
        <v>0</v>
      </c>
      <c r="I115" s="165">
        <v>0</v>
      </c>
      <c r="J115" s="296">
        <f aca="true" t="shared" si="41" ref="J115:J120">SUM(H115:I115)</f>
        <v>0</v>
      </c>
      <c r="K115" s="166">
        <f aca="true" t="shared" si="42" ref="K115:M120">SUM(B115+E115+H115)</f>
        <v>0</v>
      </c>
      <c r="L115" s="165">
        <f t="shared" si="42"/>
        <v>1</v>
      </c>
      <c r="M115" s="296">
        <f t="shared" si="42"/>
        <v>1</v>
      </c>
    </row>
    <row r="116" spans="1:13" ht="18.75">
      <c r="A116" s="294" t="s">
        <v>374</v>
      </c>
      <c r="B116" s="166">
        <v>0</v>
      </c>
      <c r="C116" s="165">
        <v>0</v>
      </c>
      <c r="D116" s="296">
        <f>SUM(B116:C116)</f>
        <v>0</v>
      </c>
      <c r="E116" s="164">
        <v>1</v>
      </c>
      <c r="F116" s="165">
        <v>0</v>
      </c>
      <c r="G116" s="295">
        <f>SUM(E116:F116)</f>
        <v>1</v>
      </c>
      <c r="H116" s="166">
        <v>0</v>
      </c>
      <c r="I116" s="165">
        <v>0</v>
      </c>
      <c r="J116" s="296">
        <f>SUM(H116:I116)</f>
        <v>0</v>
      </c>
      <c r="K116" s="166">
        <f t="shared" si="42"/>
        <v>1</v>
      </c>
      <c r="L116" s="165">
        <f t="shared" si="42"/>
        <v>0</v>
      </c>
      <c r="M116" s="296">
        <f t="shared" si="42"/>
        <v>1</v>
      </c>
    </row>
    <row r="117" spans="1:13" ht="18.75">
      <c r="A117" s="294" t="s">
        <v>375</v>
      </c>
      <c r="B117" s="166">
        <v>0</v>
      </c>
      <c r="C117" s="165">
        <v>0</v>
      </c>
      <c r="D117" s="296">
        <f>SUM(B117:C117)</f>
        <v>0</v>
      </c>
      <c r="E117" s="164">
        <v>0</v>
      </c>
      <c r="F117" s="165">
        <v>0</v>
      </c>
      <c r="G117" s="295">
        <f>SUM(E117:F117)</f>
        <v>0</v>
      </c>
      <c r="H117" s="166">
        <v>0</v>
      </c>
      <c r="I117" s="165">
        <v>0</v>
      </c>
      <c r="J117" s="296">
        <f>SUM(H117:I117)</f>
        <v>0</v>
      </c>
      <c r="K117" s="166">
        <f t="shared" si="42"/>
        <v>0</v>
      </c>
      <c r="L117" s="165">
        <f t="shared" si="42"/>
        <v>0</v>
      </c>
      <c r="M117" s="296">
        <f t="shared" si="42"/>
        <v>0</v>
      </c>
    </row>
    <row r="118" spans="1:13" ht="18.75">
      <c r="A118" s="294" t="s">
        <v>349</v>
      </c>
      <c r="B118" s="166">
        <v>0</v>
      </c>
      <c r="C118" s="165">
        <v>0</v>
      </c>
      <c r="D118" s="296">
        <f t="shared" si="39"/>
        <v>0</v>
      </c>
      <c r="E118" s="164">
        <v>1</v>
      </c>
      <c r="F118" s="165">
        <v>1</v>
      </c>
      <c r="G118" s="295">
        <f t="shared" si="40"/>
        <v>2</v>
      </c>
      <c r="H118" s="166">
        <v>0</v>
      </c>
      <c r="I118" s="165">
        <v>0</v>
      </c>
      <c r="J118" s="296">
        <f t="shared" si="41"/>
        <v>0</v>
      </c>
      <c r="K118" s="166">
        <f t="shared" si="42"/>
        <v>1</v>
      </c>
      <c r="L118" s="165">
        <f t="shared" si="42"/>
        <v>1</v>
      </c>
      <c r="M118" s="296">
        <f t="shared" si="42"/>
        <v>2</v>
      </c>
    </row>
    <row r="119" spans="1:13" ht="18.75">
      <c r="A119" s="294" t="s">
        <v>392</v>
      </c>
      <c r="B119" s="166"/>
      <c r="C119" s="165">
        <v>1</v>
      </c>
      <c r="D119" s="296">
        <f>SUM(B119:C119)</f>
        <v>1</v>
      </c>
      <c r="E119" s="164">
        <v>0</v>
      </c>
      <c r="F119" s="165">
        <v>0</v>
      </c>
      <c r="G119" s="295">
        <f>SUM(E119:F119)</f>
        <v>0</v>
      </c>
      <c r="H119" s="166">
        <v>1</v>
      </c>
      <c r="I119" s="165">
        <v>0</v>
      </c>
      <c r="J119" s="296">
        <f>SUM(H119:I119)</f>
        <v>1</v>
      </c>
      <c r="K119" s="166">
        <f>SUM(B119+E119+H119)</f>
        <v>1</v>
      </c>
      <c r="L119" s="165">
        <f>SUM(C119+F119+I119)</f>
        <v>1</v>
      </c>
      <c r="M119" s="296">
        <f>SUM(D119+G119+J119)</f>
        <v>2</v>
      </c>
    </row>
    <row r="120" spans="1:13" ht="18.75">
      <c r="A120" s="387" t="s">
        <v>333</v>
      </c>
      <c r="B120" s="163">
        <v>0</v>
      </c>
      <c r="C120" s="161">
        <v>0</v>
      </c>
      <c r="D120" s="307">
        <f t="shared" si="39"/>
        <v>0</v>
      </c>
      <c r="E120" s="160">
        <v>0</v>
      </c>
      <c r="F120" s="161">
        <v>0</v>
      </c>
      <c r="G120" s="306">
        <f t="shared" si="40"/>
        <v>0</v>
      </c>
      <c r="H120" s="163">
        <v>0</v>
      </c>
      <c r="I120" s="161">
        <v>1</v>
      </c>
      <c r="J120" s="307">
        <f t="shared" si="41"/>
        <v>1</v>
      </c>
      <c r="K120" s="163">
        <f t="shared" si="42"/>
        <v>0</v>
      </c>
      <c r="L120" s="161">
        <f t="shared" si="42"/>
        <v>1</v>
      </c>
      <c r="M120" s="307">
        <f t="shared" si="42"/>
        <v>1</v>
      </c>
    </row>
    <row r="121" spans="1:13" ht="18.75">
      <c r="A121" s="299" t="s">
        <v>6</v>
      </c>
      <c r="B121" s="286">
        <f>SUM(B115:B120)</f>
        <v>0</v>
      </c>
      <c r="C121" s="287">
        <f aca="true" t="shared" si="43" ref="C121:M121">SUM(C115:C120)</f>
        <v>2</v>
      </c>
      <c r="D121" s="300">
        <f t="shared" si="43"/>
        <v>2</v>
      </c>
      <c r="E121" s="289">
        <f t="shared" si="43"/>
        <v>2</v>
      </c>
      <c r="F121" s="287">
        <f t="shared" si="43"/>
        <v>1</v>
      </c>
      <c r="G121" s="301">
        <f t="shared" si="43"/>
        <v>3</v>
      </c>
      <c r="H121" s="286">
        <f>SUM(H115:H120)</f>
        <v>1</v>
      </c>
      <c r="I121" s="287">
        <f>SUM(I115:I120)</f>
        <v>1</v>
      </c>
      <c r="J121" s="301">
        <f t="shared" si="43"/>
        <v>2</v>
      </c>
      <c r="K121" s="286">
        <f t="shared" si="43"/>
        <v>3</v>
      </c>
      <c r="L121" s="287">
        <f t="shared" si="43"/>
        <v>4</v>
      </c>
      <c r="M121" s="301">
        <f t="shared" si="43"/>
        <v>7</v>
      </c>
    </row>
    <row r="122" spans="1:13" ht="18.75">
      <c r="A122" s="355" t="s">
        <v>58</v>
      </c>
      <c r="B122" s="356"/>
      <c r="C122" s="357"/>
      <c r="D122" s="358"/>
      <c r="E122" s="359"/>
      <c r="F122" s="357"/>
      <c r="G122" s="360"/>
      <c r="H122" s="356"/>
      <c r="I122" s="357"/>
      <c r="J122" s="358"/>
      <c r="K122" s="356"/>
      <c r="L122" s="357"/>
      <c r="M122" s="358"/>
    </row>
    <row r="123" spans="1:13" ht="18.75">
      <c r="A123" s="294" t="s">
        <v>321</v>
      </c>
      <c r="B123" s="166">
        <v>0</v>
      </c>
      <c r="C123" s="165">
        <v>0</v>
      </c>
      <c r="D123" s="296">
        <f>SUM(B123:C123)</f>
        <v>0</v>
      </c>
      <c r="E123" s="164">
        <f>_xlfn.IFERROR(VLOOKUP(A123,'[1]2-2564'!$C$46:$F$53,3,FALSE),0)</f>
        <v>0</v>
      </c>
      <c r="F123" s="165">
        <f>_xlfn.IFERROR(VLOOKUP(A123,'[1]2-2564'!$C$46:$F$53,4,FALSE),0)</f>
        <v>5</v>
      </c>
      <c r="G123" s="295">
        <f>SUM(E123:F123)</f>
        <v>5</v>
      </c>
      <c r="H123" s="166">
        <v>4</v>
      </c>
      <c r="I123" s="165">
        <v>7</v>
      </c>
      <c r="J123" s="296">
        <f>SUM(H123:I123)</f>
        <v>11</v>
      </c>
      <c r="K123" s="166">
        <f aca="true" t="shared" si="44" ref="K123:M131">SUM(B123+E123+H123)</f>
        <v>4</v>
      </c>
      <c r="L123" s="165">
        <f t="shared" si="44"/>
        <v>12</v>
      </c>
      <c r="M123" s="296">
        <f t="shared" si="44"/>
        <v>16</v>
      </c>
    </row>
    <row r="124" spans="1:13" ht="18.75">
      <c r="A124" s="294" t="s">
        <v>428</v>
      </c>
      <c r="B124" s="166">
        <v>0</v>
      </c>
      <c r="C124" s="165">
        <v>1</v>
      </c>
      <c r="D124" s="296">
        <f>SUM(B124:C124)</f>
        <v>1</v>
      </c>
      <c r="E124" s="164">
        <f>_xlfn.IFERROR(VLOOKUP(A124,'[1]2-2564'!$C$46:$F$53,3,FALSE),0)</f>
        <v>1</v>
      </c>
      <c r="F124" s="165">
        <f>_xlfn.IFERROR(VLOOKUP(A124,'[1]2-2564'!$C$46:$F$53,4,FALSE),0)</f>
        <v>1</v>
      </c>
      <c r="G124" s="295">
        <f>SUM(E124:F124)</f>
        <v>2</v>
      </c>
      <c r="H124" s="166">
        <v>1</v>
      </c>
      <c r="I124" s="165">
        <v>7</v>
      </c>
      <c r="J124" s="296">
        <f>SUM(H124:I124)</f>
        <v>8</v>
      </c>
      <c r="K124" s="166">
        <f t="shared" si="44"/>
        <v>2</v>
      </c>
      <c r="L124" s="165">
        <f t="shared" si="44"/>
        <v>9</v>
      </c>
      <c r="M124" s="296">
        <f t="shared" si="44"/>
        <v>11</v>
      </c>
    </row>
    <row r="125" spans="1:13" ht="18.75">
      <c r="A125" s="294" t="s">
        <v>322</v>
      </c>
      <c r="B125" s="166">
        <v>0</v>
      </c>
      <c r="C125" s="165">
        <v>0</v>
      </c>
      <c r="D125" s="296">
        <f aca="true" t="shared" si="45" ref="D125:D131">SUM(B125:C125)</f>
        <v>0</v>
      </c>
      <c r="E125" s="164">
        <f>_xlfn.IFERROR(VLOOKUP(A125,'[1]2-2564'!$C$46:$F$53,3,FALSE),0)+24</f>
        <v>24</v>
      </c>
      <c r="F125" s="165">
        <f>_xlfn.IFERROR(VLOOKUP(A125,'[1]2-2564'!$C$46:$F$53,4,FALSE),0)+38</f>
        <v>40</v>
      </c>
      <c r="G125" s="295">
        <f aca="true" t="shared" si="46" ref="G125:G131">SUM(E125:F125)</f>
        <v>64</v>
      </c>
      <c r="H125" s="166"/>
      <c r="I125" s="165"/>
      <c r="J125" s="296">
        <f aca="true" t="shared" si="47" ref="J125:J131">SUM(H125:I125)</f>
        <v>0</v>
      </c>
      <c r="K125" s="166">
        <f t="shared" si="44"/>
        <v>24</v>
      </c>
      <c r="L125" s="165">
        <f t="shared" si="44"/>
        <v>40</v>
      </c>
      <c r="M125" s="296">
        <f t="shared" si="44"/>
        <v>64</v>
      </c>
    </row>
    <row r="126" spans="1:13" ht="18.75">
      <c r="A126" s="362" t="s">
        <v>323</v>
      </c>
      <c r="B126" s="166">
        <v>0</v>
      </c>
      <c r="C126" s="165">
        <v>1</v>
      </c>
      <c r="D126" s="296">
        <f t="shared" si="45"/>
        <v>1</v>
      </c>
      <c r="E126" s="164">
        <f>_xlfn.IFERROR(VLOOKUP(A126,'[1]2-2564'!$C$46:$F$53,3,FALSE),0)</f>
        <v>0</v>
      </c>
      <c r="F126" s="165">
        <f>_xlfn.IFERROR(VLOOKUP(A126,'[1]2-2564'!$C$46:$F$53,4,FALSE),0)</f>
        <v>0</v>
      </c>
      <c r="G126" s="295">
        <f t="shared" si="46"/>
        <v>0</v>
      </c>
      <c r="H126" s="166">
        <v>0</v>
      </c>
      <c r="I126" s="165">
        <v>1</v>
      </c>
      <c r="J126" s="296">
        <f t="shared" si="47"/>
        <v>1</v>
      </c>
      <c r="K126" s="166">
        <f t="shared" si="44"/>
        <v>0</v>
      </c>
      <c r="L126" s="165">
        <f t="shared" si="44"/>
        <v>2</v>
      </c>
      <c r="M126" s="361">
        <f t="shared" si="44"/>
        <v>2</v>
      </c>
    </row>
    <row r="127" spans="1:13" ht="18.75">
      <c r="A127" s="294" t="s">
        <v>324</v>
      </c>
      <c r="B127" s="166">
        <v>0</v>
      </c>
      <c r="C127" s="165">
        <v>2</v>
      </c>
      <c r="D127" s="296">
        <f t="shared" si="45"/>
        <v>2</v>
      </c>
      <c r="E127" s="164">
        <f>_xlfn.IFERROR(VLOOKUP(A127,'[1]2-2564'!$C$46:$F$53,3,FALSE),0)</f>
        <v>0</v>
      </c>
      <c r="F127" s="165">
        <f>_xlfn.IFERROR(VLOOKUP(A127,'[1]2-2564'!$C$46:$F$53,4,FALSE),0)</f>
        <v>1</v>
      </c>
      <c r="G127" s="295">
        <f t="shared" si="46"/>
        <v>1</v>
      </c>
      <c r="H127" s="166">
        <v>0</v>
      </c>
      <c r="I127" s="165">
        <v>0</v>
      </c>
      <c r="J127" s="296">
        <f t="shared" si="47"/>
        <v>0</v>
      </c>
      <c r="K127" s="166">
        <f t="shared" si="44"/>
        <v>0</v>
      </c>
      <c r="L127" s="165">
        <f t="shared" si="44"/>
        <v>3</v>
      </c>
      <c r="M127" s="296">
        <f t="shared" si="44"/>
        <v>3</v>
      </c>
    </row>
    <row r="128" spans="1:13" ht="18.75">
      <c r="A128" s="294" t="s">
        <v>325</v>
      </c>
      <c r="B128" s="166">
        <v>0</v>
      </c>
      <c r="C128" s="165">
        <v>0</v>
      </c>
      <c r="D128" s="296">
        <f t="shared" si="45"/>
        <v>0</v>
      </c>
      <c r="E128" s="164">
        <f>_xlfn.IFERROR(VLOOKUP(A128,'[1]2-2564'!$C$46:$F$53,3,FALSE),0)</f>
        <v>0</v>
      </c>
      <c r="F128" s="165">
        <f>_xlfn.IFERROR(VLOOKUP(A128,'[1]2-2564'!$C$46:$F$53,4,FALSE),0)</f>
        <v>2</v>
      </c>
      <c r="G128" s="295">
        <f t="shared" si="46"/>
        <v>2</v>
      </c>
      <c r="H128" s="166">
        <v>0</v>
      </c>
      <c r="I128" s="165"/>
      <c r="J128" s="296">
        <f t="shared" si="47"/>
        <v>0</v>
      </c>
      <c r="K128" s="166">
        <f t="shared" si="44"/>
        <v>0</v>
      </c>
      <c r="L128" s="165">
        <f t="shared" si="44"/>
        <v>2</v>
      </c>
      <c r="M128" s="296">
        <f>SUM(D128+G128+J128)</f>
        <v>2</v>
      </c>
    </row>
    <row r="129" spans="1:13" ht="18.75">
      <c r="A129" s="294" t="s">
        <v>326</v>
      </c>
      <c r="B129" s="166">
        <v>0</v>
      </c>
      <c r="C129" s="165">
        <v>2</v>
      </c>
      <c r="D129" s="296">
        <f t="shared" si="45"/>
        <v>2</v>
      </c>
      <c r="E129" s="164">
        <f>_xlfn.IFERROR(VLOOKUP(A129,'[1]2-2564'!$C$46:$F$53,3,FALSE),0)</f>
        <v>1</v>
      </c>
      <c r="F129" s="165">
        <f>_xlfn.IFERROR(VLOOKUP(A129,'[1]2-2564'!$C$46:$F$53,4,FALSE),0)</f>
        <v>1</v>
      </c>
      <c r="G129" s="295">
        <f t="shared" si="46"/>
        <v>2</v>
      </c>
      <c r="H129" s="166">
        <v>0</v>
      </c>
      <c r="I129" s="165">
        <v>3</v>
      </c>
      <c r="J129" s="296">
        <f t="shared" si="47"/>
        <v>3</v>
      </c>
      <c r="K129" s="166">
        <f t="shared" si="44"/>
        <v>1</v>
      </c>
      <c r="L129" s="165">
        <f t="shared" si="44"/>
        <v>6</v>
      </c>
      <c r="M129" s="296">
        <f t="shared" si="44"/>
        <v>7</v>
      </c>
    </row>
    <row r="130" spans="1:13" ht="18.75">
      <c r="A130" s="294" t="s">
        <v>327</v>
      </c>
      <c r="B130" s="166">
        <v>0</v>
      </c>
      <c r="C130" s="165">
        <v>0</v>
      </c>
      <c r="D130" s="296">
        <f t="shared" si="45"/>
        <v>0</v>
      </c>
      <c r="E130" s="164">
        <f>_xlfn.IFERROR(VLOOKUP(A130,'[1]2-2564'!$C$46:$F$53,3,FALSE),0)</f>
        <v>0</v>
      </c>
      <c r="F130" s="165">
        <f>_xlfn.IFERROR(VLOOKUP(A130,'[1]2-2564'!$C$46:$F$53,4,FALSE),0)</f>
        <v>0</v>
      </c>
      <c r="G130" s="295">
        <f t="shared" si="46"/>
        <v>0</v>
      </c>
      <c r="H130" s="166">
        <v>1</v>
      </c>
      <c r="I130" s="165">
        <v>11</v>
      </c>
      <c r="J130" s="296">
        <f t="shared" si="47"/>
        <v>12</v>
      </c>
      <c r="K130" s="166">
        <f t="shared" si="44"/>
        <v>1</v>
      </c>
      <c r="L130" s="165">
        <f t="shared" si="44"/>
        <v>11</v>
      </c>
      <c r="M130" s="296">
        <f t="shared" si="44"/>
        <v>12</v>
      </c>
    </row>
    <row r="131" spans="1:13" ht="18.75">
      <c r="A131" s="363" t="s">
        <v>328</v>
      </c>
      <c r="B131" s="298">
        <v>0</v>
      </c>
      <c r="C131" s="184">
        <v>0</v>
      </c>
      <c r="D131" s="297">
        <f t="shared" si="45"/>
        <v>0</v>
      </c>
      <c r="E131" s="327">
        <f>_xlfn.IFERROR(VLOOKUP(A131,'[1]2-2564'!$C$46:$F$53,3,FALSE),0)</f>
        <v>0</v>
      </c>
      <c r="F131" s="184">
        <f>_xlfn.IFERROR(VLOOKUP(A131,'[1]2-2564'!$C$46:$F$53,4,FALSE),0)</f>
        <v>0</v>
      </c>
      <c r="G131" s="328">
        <f t="shared" si="46"/>
        <v>0</v>
      </c>
      <c r="H131" s="298">
        <v>0</v>
      </c>
      <c r="I131" s="184">
        <v>0</v>
      </c>
      <c r="J131" s="297">
        <f t="shared" si="47"/>
        <v>0</v>
      </c>
      <c r="K131" s="298">
        <f t="shared" si="44"/>
        <v>0</v>
      </c>
      <c r="L131" s="184">
        <f t="shared" si="44"/>
        <v>0</v>
      </c>
      <c r="M131" s="297">
        <f t="shared" si="44"/>
        <v>0</v>
      </c>
    </row>
    <row r="132" spans="1:13" ht="18.75">
      <c r="A132" s="309" t="s">
        <v>6</v>
      </c>
      <c r="B132" s="310">
        <f aca="true" t="shared" si="48" ref="B132:M132">SUM(B123:B131)</f>
        <v>0</v>
      </c>
      <c r="C132" s="338">
        <f t="shared" si="48"/>
        <v>6</v>
      </c>
      <c r="D132" s="318">
        <f t="shared" si="48"/>
        <v>6</v>
      </c>
      <c r="E132" s="339">
        <f t="shared" si="48"/>
        <v>26</v>
      </c>
      <c r="F132" s="338">
        <f t="shared" si="48"/>
        <v>50</v>
      </c>
      <c r="G132" s="320">
        <f t="shared" si="48"/>
        <v>76</v>
      </c>
      <c r="H132" s="310">
        <f>SUM(H123:H131)</f>
        <v>6</v>
      </c>
      <c r="I132" s="338">
        <f>SUM(I123:I131)</f>
        <v>29</v>
      </c>
      <c r="J132" s="320">
        <f t="shared" si="48"/>
        <v>35</v>
      </c>
      <c r="K132" s="310">
        <f t="shared" si="48"/>
        <v>32</v>
      </c>
      <c r="L132" s="338">
        <f t="shared" si="48"/>
        <v>85</v>
      </c>
      <c r="M132" s="320">
        <f t="shared" si="48"/>
        <v>117</v>
      </c>
    </row>
    <row r="133" spans="1:13" ht="18.75">
      <c r="A133" s="366" t="s">
        <v>62</v>
      </c>
      <c r="B133" s="367"/>
      <c r="C133" s="368"/>
      <c r="D133" s="369"/>
      <c r="E133" s="370"/>
      <c r="F133" s="368"/>
      <c r="G133" s="337"/>
      <c r="H133" s="367"/>
      <c r="I133" s="368"/>
      <c r="J133" s="337"/>
      <c r="K133" s="367"/>
      <c r="L133" s="368"/>
      <c r="M133" s="371"/>
    </row>
    <row r="134" spans="1:13" ht="18.75">
      <c r="A134" s="676" t="s">
        <v>330</v>
      </c>
      <c r="B134" s="319">
        <v>0</v>
      </c>
      <c r="C134" s="168">
        <v>1</v>
      </c>
      <c r="D134" s="372">
        <f>SUM(B134:C134)</f>
        <v>1</v>
      </c>
      <c r="E134" s="169">
        <v>0</v>
      </c>
      <c r="F134" s="168">
        <v>0</v>
      </c>
      <c r="G134" s="373">
        <f>SUM(E134:F134)</f>
        <v>0</v>
      </c>
      <c r="H134" s="319">
        <v>0</v>
      </c>
      <c r="I134" s="168">
        <v>0</v>
      </c>
      <c r="J134" s="372">
        <f>SUM(H134:I134)</f>
        <v>0</v>
      </c>
      <c r="K134" s="374">
        <f>SUM(B134+E134+H134)</f>
        <v>0</v>
      </c>
      <c r="L134" s="375">
        <f>SUM(C134+F134+I134)</f>
        <v>1</v>
      </c>
      <c r="M134" s="372">
        <f>SUM(D134+G134+J134)</f>
        <v>1</v>
      </c>
    </row>
    <row r="135" spans="1:13" ht="18.75">
      <c r="A135" s="309" t="s">
        <v>6</v>
      </c>
      <c r="B135" s="310">
        <f aca="true" t="shared" si="49" ref="B135:L135">SUM(B134)</f>
        <v>0</v>
      </c>
      <c r="C135" s="338">
        <f t="shared" si="49"/>
        <v>1</v>
      </c>
      <c r="D135" s="318">
        <f t="shared" si="49"/>
        <v>1</v>
      </c>
      <c r="E135" s="339">
        <f t="shared" si="49"/>
        <v>0</v>
      </c>
      <c r="F135" s="338">
        <f t="shared" si="49"/>
        <v>0</v>
      </c>
      <c r="G135" s="320">
        <f t="shared" si="49"/>
        <v>0</v>
      </c>
      <c r="H135" s="310">
        <f t="shared" si="49"/>
        <v>0</v>
      </c>
      <c r="I135" s="338">
        <f t="shared" si="49"/>
        <v>0</v>
      </c>
      <c r="J135" s="320">
        <f t="shared" si="49"/>
        <v>0</v>
      </c>
      <c r="K135" s="310">
        <f t="shared" si="49"/>
        <v>0</v>
      </c>
      <c r="L135" s="338">
        <f t="shared" si="49"/>
        <v>1</v>
      </c>
      <c r="M135" s="320">
        <f>SUM(M134)</f>
        <v>1</v>
      </c>
    </row>
    <row r="136" spans="1:13" ht="18.75">
      <c r="A136" s="366" t="s">
        <v>59</v>
      </c>
      <c r="B136" s="367"/>
      <c r="C136" s="368"/>
      <c r="D136" s="369"/>
      <c r="E136" s="370"/>
      <c r="F136" s="368"/>
      <c r="G136" s="337"/>
      <c r="H136" s="367"/>
      <c r="I136" s="368"/>
      <c r="J136" s="337"/>
      <c r="K136" s="367"/>
      <c r="L136" s="368"/>
      <c r="M136" s="371"/>
    </row>
    <row r="137" spans="1:13" ht="18.75">
      <c r="A137" s="676" t="s">
        <v>469</v>
      </c>
      <c r="B137" s="319">
        <v>0</v>
      </c>
      <c r="C137" s="168">
        <v>0</v>
      </c>
      <c r="D137" s="372">
        <f>SUM(B137:C137)</f>
        <v>0</v>
      </c>
      <c r="E137" s="169">
        <v>0</v>
      </c>
      <c r="F137" s="168">
        <v>0</v>
      </c>
      <c r="G137" s="373">
        <f>SUM(E137:F137)</f>
        <v>0</v>
      </c>
      <c r="H137" s="319">
        <v>3</v>
      </c>
      <c r="I137" s="168">
        <v>1</v>
      </c>
      <c r="J137" s="372">
        <f>SUM(H137:I137)</f>
        <v>4</v>
      </c>
      <c r="K137" s="374">
        <f>SUM(B137+E137+H137)</f>
        <v>3</v>
      </c>
      <c r="L137" s="375">
        <f>SUM(C137+F137+I137)</f>
        <v>1</v>
      </c>
      <c r="M137" s="372">
        <f>SUM(D137+G137+J137)</f>
        <v>4</v>
      </c>
    </row>
    <row r="138" spans="1:13" ht="18.75">
      <c r="A138" s="309" t="s">
        <v>6</v>
      </c>
      <c r="B138" s="310">
        <f aca="true" t="shared" si="50" ref="B138:L138">SUM(B137)</f>
        <v>0</v>
      </c>
      <c r="C138" s="338">
        <f t="shared" si="50"/>
        <v>0</v>
      </c>
      <c r="D138" s="318">
        <f t="shared" si="50"/>
        <v>0</v>
      </c>
      <c r="E138" s="339">
        <f t="shared" si="50"/>
        <v>0</v>
      </c>
      <c r="F138" s="338">
        <f t="shared" si="50"/>
        <v>0</v>
      </c>
      <c r="G138" s="320">
        <f t="shared" si="50"/>
        <v>0</v>
      </c>
      <c r="H138" s="310">
        <f t="shared" si="50"/>
        <v>3</v>
      </c>
      <c r="I138" s="338">
        <f t="shared" si="50"/>
        <v>1</v>
      </c>
      <c r="J138" s="320">
        <f t="shared" si="50"/>
        <v>4</v>
      </c>
      <c r="K138" s="310">
        <f t="shared" si="50"/>
        <v>3</v>
      </c>
      <c r="L138" s="338">
        <f t="shared" si="50"/>
        <v>1</v>
      </c>
      <c r="M138" s="320">
        <f>SUM(M137)</f>
        <v>4</v>
      </c>
    </row>
    <row r="139" spans="1:13" ht="24">
      <c r="A139" s="745" t="s">
        <v>427</v>
      </c>
      <c r="B139" s="745"/>
      <c r="C139" s="745"/>
      <c r="D139" s="745"/>
      <c r="E139" s="745"/>
      <c r="F139" s="745"/>
      <c r="G139" s="745"/>
      <c r="H139" s="745"/>
      <c r="I139" s="745"/>
      <c r="J139" s="745"/>
      <c r="K139" s="745"/>
      <c r="L139" s="745"/>
      <c r="M139" s="745"/>
    </row>
    <row r="140" spans="1:13" ht="24">
      <c r="A140" s="745" t="s">
        <v>346</v>
      </c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</row>
    <row r="141" spans="1:13" ht="18.75">
      <c r="A141" s="348"/>
      <c r="B141" s="348"/>
      <c r="C141" s="348"/>
      <c r="D141" s="348"/>
      <c r="E141" s="348"/>
      <c r="F141" s="348"/>
      <c r="G141" s="348"/>
      <c r="H141" s="348"/>
      <c r="I141" s="348"/>
      <c r="J141" s="348"/>
      <c r="K141" s="348"/>
      <c r="L141" s="348"/>
      <c r="M141" s="411"/>
    </row>
    <row r="142" spans="1:13" ht="18.75">
      <c r="A142" s="736" t="s">
        <v>66</v>
      </c>
      <c r="B142" s="740" t="s">
        <v>424</v>
      </c>
      <c r="C142" s="741"/>
      <c r="D142" s="742"/>
      <c r="E142" s="741" t="s">
        <v>425</v>
      </c>
      <c r="F142" s="741"/>
      <c r="G142" s="741"/>
      <c r="H142" s="740" t="s">
        <v>426</v>
      </c>
      <c r="I142" s="741"/>
      <c r="J142" s="742"/>
      <c r="K142" s="349" t="s">
        <v>6</v>
      </c>
      <c r="L142" s="349"/>
      <c r="M142" s="349"/>
    </row>
    <row r="143" spans="1:13" ht="18.75">
      <c r="A143" s="744"/>
      <c r="B143" s="350" t="s">
        <v>4</v>
      </c>
      <c r="C143" s="351" t="s">
        <v>5</v>
      </c>
      <c r="D143" s="675" t="s">
        <v>6</v>
      </c>
      <c r="E143" s="352" t="s">
        <v>4</v>
      </c>
      <c r="F143" s="351" t="s">
        <v>5</v>
      </c>
      <c r="G143" s="353" t="s">
        <v>6</v>
      </c>
      <c r="H143" s="350" t="s">
        <v>4</v>
      </c>
      <c r="I143" s="351" t="s">
        <v>5</v>
      </c>
      <c r="J143" s="354" t="s">
        <v>6</v>
      </c>
      <c r="K143" s="350" t="s">
        <v>4</v>
      </c>
      <c r="L143" s="351" t="s">
        <v>5</v>
      </c>
      <c r="M143" s="354" t="s">
        <v>6</v>
      </c>
    </row>
    <row r="144" spans="1:13" ht="18.75">
      <c r="A144" s="376" t="s">
        <v>198</v>
      </c>
      <c r="B144" s="367"/>
      <c r="C144" s="368"/>
      <c r="D144" s="377"/>
      <c r="E144" s="370"/>
      <c r="F144" s="368"/>
      <c r="G144" s="337"/>
      <c r="H144" s="367"/>
      <c r="I144" s="368"/>
      <c r="J144" s="337"/>
      <c r="K144" s="367"/>
      <c r="L144" s="368"/>
      <c r="M144" s="371"/>
    </row>
    <row r="145" spans="1:13" ht="18.75">
      <c r="A145" s="294" t="s">
        <v>331</v>
      </c>
      <c r="B145" s="166">
        <v>0</v>
      </c>
      <c r="C145" s="165">
        <v>0</v>
      </c>
      <c r="D145" s="296">
        <f>SUM(B145:C145)</f>
        <v>0</v>
      </c>
      <c r="E145" s="164">
        <v>0</v>
      </c>
      <c r="F145" s="165">
        <v>0</v>
      </c>
      <c r="G145" s="295">
        <f>SUM(E145:F145)</f>
        <v>0</v>
      </c>
      <c r="H145" s="166">
        <v>0</v>
      </c>
      <c r="I145" s="165">
        <v>0</v>
      </c>
      <c r="J145" s="296">
        <f>SUM(H145:I145)</f>
        <v>0</v>
      </c>
      <c r="K145" s="166">
        <v>0</v>
      </c>
      <c r="L145" s="165">
        <f aca="true" t="shared" si="51" ref="K145:M146">SUM(C145+F145+I145)</f>
        <v>0</v>
      </c>
      <c r="M145" s="296">
        <f t="shared" si="51"/>
        <v>0</v>
      </c>
    </row>
    <row r="146" spans="1:13" ht="18.75">
      <c r="A146" s="378" t="s">
        <v>429</v>
      </c>
      <c r="B146" s="379">
        <v>1</v>
      </c>
      <c r="C146" s="380">
        <v>0</v>
      </c>
      <c r="D146" s="381">
        <f>SUM(B146:C146)</f>
        <v>1</v>
      </c>
      <c r="E146" s="382">
        <v>0</v>
      </c>
      <c r="F146" s="380">
        <v>0</v>
      </c>
      <c r="G146" s="383">
        <f>SUM(E146:F146)</f>
        <v>0</v>
      </c>
      <c r="H146" s="379">
        <v>0</v>
      </c>
      <c r="I146" s="380">
        <v>0</v>
      </c>
      <c r="J146" s="381">
        <f>SUM(H146:I146)</f>
        <v>0</v>
      </c>
      <c r="K146" s="379">
        <f t="shared" si="51"/>
        <v>1</v>
      </c>
      <c r="L146" s="380">
        <f t="shared" si="51"/>
        <v>0</v>
      </c>
      <c r="M146" s="381">
        <f t="shared" si="51"/>
        <v>1</v>
      </c>
    </row>
    <row r="147" spans="1:13" ht="18.75">
      <c r="A147" s="309" t="s">
        <v>6</v>
      </c>
      <c r="B147" s="310">
        <f aca="true" t="shared" si="52" ref="B147:M147">SUM(B145:B146)</f>
        <v>1</v>
      </c>
      <c r="C147" s="338">
        <f t="shared" si="52"/>
        <v>0</v>
      </c>
      <c r="D147" s="318">
        <f t="shared" si="52"/>
        <v>1</v>
      </c>
      <c r="E147" s="339">
        <f t="shared" si="52"/>
        <v>0</v>
      </c>
      <c r="F147" s="338">
        <f t="shared" si="52"/>
        <v>0</v>
      </c>
      <c r="G147" s="320">
        <f t="shared" si="52"/>
        <v>0</v>
      </c>
      <c r="H147" s="310">
        <f t="shared" si="52"/>
        <v>0</v>
      </c>
      <c r="I147" s="338">
        <f t="shared" si="52"/>
        <v>0</v>
      </c>
      <c r="J147" s="320">
        <f t="shared" si="52"/>
        <v>0</v>
      </c>
      <c r="K147" s="310">
        <f t="shared" si="52"/>
        <v>1</v>
      </c>
      <c r="L147" s="338">
        <f t="shared" si="52"/>
        <v>0</v>
      </c>
      <c r="M147" s="320">
        <f t="shared" si="52"/>
        <v>1</v>
      </c>
    </row>
    <row r="148" spans="1:13" ht="18.75">
      <c r="A148" s="366" t="s">
        <v>76</v>
      </c>
      <c r="B148" s="367"/>
      <c r="C148" s="368"/>
      <c r="D148" s="369"/>
      <c r="E148" s="370"/>
      <c r="F148" s="368"/>
      <c r="G148" s="337"/>
      <c r="H148" s="367"/>
      <c r="I148" s="368"/>
      <c r="J148" s="337"/>
      <c r="K148" s="367"/>
      <c r="L148" s="368"/>
      <c r="M148" s="371"/>
    </row>
    <row r="149" spans="1:13" ht="18.75">
      <c r="A149" s="388" t="s">
        <v>334</v>
      </c>
      <c r="B149" s="319">
        <v>0</v>
      </c>
      <c r="C149" s="168">
        <v>0</v>
      </c>
      <c r="D149" s="372">
        <f>SUM(B149:C149)</f>
        <v>0</v>
      </c>
      <c r="E149" s="169">
        <v>0</v>
      </c>
      <c r="F149" s="168">
        <v>0</v>
      </c>
      <c r="G149" s="373">
        <f>SUM(E149:F149)</f>
        <v>0</v>
      </c>
      <c r="H149" s="319">
        <v>0</v>
      </c>
      <c r="I149" s="168">
        <v>0</v>
      </c>
      <c r="J149" s="372">
        <f>SUM(H149:I149)</f>
        <v>0</v>
      </c>
      <c r="K149" s="374">
        <f>SUM(B149+E149+H149)</f>
        <v>0</v>
      </c>
      <c r="L149" s="375">
        <f>SUM(C149+F149+I149)</f>
        <v>0</v>
      </c>
      <c r="M149" s="372">
        <f>SUM(D149+G149+J149)</f>
        <v>0</v>
      </c>
    </row>
    <row r="150" spans="1:13" ht="18.75">
      <c r="A150" s="309" t="s">
        <v>6</v>
      </c>
      <c r="B150" s="310">
        <f aca="true" t="shared" si="53" ref="B150:M150">SUM(B148:B149)</f>
        <v>0</v>
      </c>
      <c r="C150" s="338">
        <f t="shared" si="53"/>
        <v>0</v>
      </c>
      <c r="D150" s="318">
        <f t="shared" si="53"/>
        <v>0</v>
      </c>
      <c r="E150" s="339">
        <f t="shared" si="53"/>
        <v>0</v>
      </c>
      <c r="F150" s="338">
        <f t="shared" si="53"/>
        <v>0</v>
      </c>
      <c r="G150" s="320">
        <f t="shared" si="53"/>
        <v>0</v>
      </c>
      <c r="H150" s="310">
        <f t="shared" si="53"/>
        <v>0</v>
      </c>
      <c r="I150" s="338">
        <f t="shared" si="53"/>
        <v>0</v>
      </c>
      <c r="J150" s="320">
        <f t="shared" si="53"/>
        <v>0</v>
      </c>
      <c r="K150" s="310">
        <f t="shared" si="53"/>
        <v>0</v>
      </c>
      <c r="L150" s="338">
        <f t="shared" si="53"/>
        <v>0</v>
      </c>
      <c r="M150" s="320">
        <f t="shared" si="53"/>
        <v>0</v>
      </c>
    </row>
    <row r="151" spans="1:13" ht="18.75">
      <c r="A151" s="366" t="s">
        <v>77</v>
      </c>
      <c r="B151" s="367"/>
      <c r="C151" s="368"/>
      <c r="D151" s="369"/>
      <c r="E151" s="370"/>
      <c r="F151" s="368"/>
      <c r="G151" s="337"/>
      <c r="H151" s="367"/>
      <c r="I151" s="368"/>
      <c r="J151" s="337"/>
      <c r="K151" s="367"/>
      <c r="L151" s="368"/>
      <c r="M151" s="371"/>
    </row>
    <row r="152" spans="1:13" ht="18.75">
      <c r="A152" s="676" t="s">
        <v>354</v>
      </c>
      <c r="B152" s="319">
        <v>0</v>
      </c>
      <c r="C152" s="168">
        <v>2</v>
      </c>
      <c r="D152" s="372">
        <f>SUM(B152:C152)</f>
        <v>2</v>
      </c>
      <c r="E152" s="169">
        <v>0</v>
      </c>
      <c r="F152" s="168">
        <v>0</v>
      </c>
      <c r="G152" s="373">
        <f>SUM(E152:F152)</f>
        <v>0</v>
      </c>
      <c r="H152" s="319">
        <v>3</v>
      </c>
      <c r="I152" s="168">
        <v>10</v>
      </c>
      <c r="J152" s="372">
        <f>SUM(H152:I152)</f>
        <v>13</v>
      </c>
      <c r="K152" s="374">
        <f>SUM(B152+E152+H152)</f>
        <v>3</v>
      </c>
      <c r="L152" s="375">
        <f>SUM(C152+F152+I152)</f>
        <v>12</v>
      </c>
      <c r="M152" s="372">
        <f>SUM(D152+G152+J152)</f>
        <v>15</v>
      </c>
    </row>
    <row r="153" spans="1:13" ht="18.75">
      <c r="A153" s="309" t="s">
        <v>6</v>
      </c>
      <c r="B153" s="310">
        <f>SUM(B152)</f>
        <v>0</v>
      </c>
      <c r="C153" s="338">
        <f aca="true" t="shared" si="54" ref="C153:M153">SUM(C152)</f>
        <v>2</v>
      </c>
      <c r="D153" s="318">
        <f t="shared" si="54"/>
        <v>2</v>
      </c>
      <c r="E153" s="339">
        <f t="shared" si="54"/>
        <v>0</v>
      </c>
      <c r="F153" s="338">
        <f t="shared" si="54"/>
        <v>0</v>
      </c>
      <c r="G153" s="320">
        <f t="shared" si="54"/>
        <v>0</v>
      </c>
      <c r="H153" s="310">
        <f t="shared" si="54"/>
        <v>3</v>
      </c>
      <c r="I153" s="338">
        <f t="shared" si="54"/>
        <v>10</v>
      </c>
      <c r="J153" s="320">
        <f t="shared" si="54"/>
        <v>13</v>
      </c>
      <c r="K153" s="310">
        <f t="shared" si="54"/>
        <v>3</v>
      </c>
      <c r="L153" s="338">
        <f t="shared" si="54"/>
        <v>12</v>
      </c>
      <c r="M153" s="320">
        <f t="shared" si="54"/>
        <v>15</v>
      </c>
    </row>
    <row r="154" spans="1:13" ht="18.75">
      <c r="A154" s="366" t="s">
        <v>116</v>
      </c>
      <c r="B154" s="367"/>
      <c r="C154" s="368"/>
      <c r="D154" s="369"/>
      <c r="E154" s="370"/>
      <c r="F154" s="368"/>
      <c r="G154" s="337"/>
      <c r="H154" s="367"/>
      <c r="I154" s="368"/>
      <c r="J154" s="337"/>
      <c r="K154" s="367"/>
      <c r="L154" s="368"/>
      <c r="M154" s="371"/>
    </row>
    <row r="155" spans="1:13" ht="18.75">
      <c r="A155" s="676" t="s">
        <v>335</v>
      </c>
      <c r="B155" s="319">
        <v>0</v>
      </c>
      <c r="C155" s="168">
        <v>0</v>
      </c>
      <c r="D155" s="372">
        <f>SUM(B155:C155)</f>
        <v>0</v>
      </c>
      <c r="E155" s="169">
        <v>0</v>
      </c>
      <c r="F155" s="168">
        <v>0</v>
      </c>
      <c r="G155" s="373">
        <f>SUM(E155:F155)</f>
        <v>0</v>
      </c>
      <c r="H155" s="319">
        <v>0</v>
      </c>
      <c r="I155" s="168">
        <v>0</v>
      </c>
      <c r="J155" s="372">
        <f>SUM(H155:I155)</f>
        <v>0</v>
      </c>
      <c r="K155" s="374">
        <f>SUM(B155+E155+H155)</f>
        <v>0</v>
      </c>
      <c r="L155" s="375">
        <f>SUM(C155+F155+I155)</f>
        <v>0</v>
      </c>
      <c r="M155" s="372">
        <f>SUM(D155+G155+J155)</f>
        <v>0</v>
      </c>
    </row>
    <row r="156" spans="1:13" ht="19.5" thickBot="1">
      <c r="A156" s="170" t="s">
        <v>6</v>
      </c>
      <c r="B156" s="180">
        <f>SUM(B155)</f>
        <v>0</v>
      </c>
      <c r="C156" s="171">
        <f aca="true" t="shared" si="55" ref="C156:M156">SUM(C155)</f>
        <v>0</v>
      </c>
      <c r="D156" s="342">
        <f t="shared" si="55"/>
        <v>0</v>
      </c>
      <c r="E156" s="343">
        <f t="shared" si="55"/>
        <v>0</v>
      </c>
      <c r="F156" s="171">
        <f t="shared" si="55"/>
        <v>0</v>
      </c>
      <c r="G156" s="344">
        <f t="shared" si="55"/>
        <v>0</v>
      </c>
      <c r="H156" s="180">
        <f t="shared" si="55"/>
        <v>0</v>
      </c>
      <c r="I156" s="171">
        <f t="shared" si="55"/>
        <v>0</v>
      </c>
      <c r="J156" s="344">
        <f t="shared" si="55"/>
        <v>0</v>
      </c>
      <c r="K156" s="180">
        <f t="shared" si="55"/>
        <v>0</v>
      </c>
      <c r="L156" s="171">
        <f t="shared" si="55"/>
        <v>0</v>
      </c>
      <c r="M156" s="344">
        <f t="shared" si="55"/>
        <v>0</v>
      </c>
    </row>
    <row r="157" spans="1:13" ht="20.25" thickBot="1" thickTop="1">
      <c r="A157" s="228" t="s">
        <v>72</v>
      </c>
      <c r="B157" s="441">
        <f aca="true" t="shared" si="56" ref="B157:M157">SUM(B132+B113+B135+B147+B121+B150+B153+B156+B138)</f>
        <v>1</v>
      </c>
      <c r="C157" s="442">
        <f t="shared" si="56"/>
        <v>11</v>
      </c>
      <c r="D157" s="573">
        <f t="shared" si="56"/>
        <v>12</v>
      </c>
      <c r="E157" s="441">
        <f t="shared" si="56"/>
        <v>28</v>
      </c>
      <c r="F157" s="442">
        <f t="shared" si="56"/>
        <v>51</v>
      </c>
      <c r="G157" s="574">
        <f t="shared" si="56"/>
        <v>79</v>
      </c>
      <c r="H157" s="575">
        <f t="shared" si="56"/>
        <v>13</v>
      </c>
      <c r="I157" s="442">
        <f t="shared" si="56"/>
        <v>42</v>
      </c>
      <c r="J157" s="574">
        <f t="shared" si="56"/>
        <v>55</v>
      </c>
      <c r="K157" s="575">
        <f t="shared" si="56"/>
        <v>42</v>
      </c>
      <c r="L157" s="442">
        <f t="shared" si="56"/>
        <v>104</v>
      </c>
      <c r="M157" s="576">
        <f t="shared" si="56"/>
        <v>146</v>
      </c>
    </row>
    <row r="158" spans="1:13" ht="19.5" thickTop="1">
      <c r="A158" s="366" t="s">
        <v>58</v>
      </c>
      <c r="B158" s="367"/>
      <c r="C158" s="368"/>
      <c r="D158" s="377"/>
      <c r="E158" s="370"/>
      <c r="F158" s="368"/>
      <c r="G158" s="337"/>
      <c r="H158" s="367"/>
      <c r="I158" s="368"/>
      <c r="J158" s="337"/>
      <c r="K158" s="367"/>
      <c r="L158" s="368"/>
      <c r="M158" s="371"/>
    </row>
    <row r="159" spans="1:13" ht="18.75">
      <c r="A159" s="676" t="s">
        <v>431</v>
      </c>
      <c r="B159" s="319">
        <v>0</v>
      </c>
      <c r="C159" s="168">
        <v>0</v>
      </c>
      <c r="D159" s="372">
        <f>SUM(B159:C159)</f>
        <v>0</v>
      </c>
      <c r="E159" s="169">
        <f>_xlfn.IFERROR(VLOOKUP(A159,'[1]2-2564'!$C$46:$F$53,3,FALSE),0)</f>
        <v>3</v>
      </c>
      <c r="F159" s="168">
        <f>_xlfn.IFERROR(VLOOKUP(A159,'[1]2-2564'!$C$46:$F$53,4,FALSE),0)</f>
        <v>4</v>
      </c>
      <c r="G159" s="373">
        <f>SUM(E159:F159)</f>
        <v>7</v>
      </c>
      <c r="H159" s="319">
        <v>0</v>
      </c>
      <c r="I159" s="168">
        <v>0</v>
      </c>
      <c r="J159" s="372">
        <f>SUM(H159:I159)</f>
        <v>0</v>
      </c>
      <c r="K159" s="374">
        <f>SUM(B159+E159+H159)</f>
        <v>3</v>
      </c>
      <c r="L159" s="375">
        <f>SUM(C159+F159+I159)</f>
        <v>4</v>
      </c>
      <c r="M159" s="372">
        <f>SUM(D159+G159+J159)</f>
        <v>7</v>
      </c>
    </row>
    <row r="160" spans="1:13" ht="18.75">
      <c r="A160" s="309" t="s">
        <v>6</v>
      </c>
      <c r="B160" s="310">
        <f>SUM(B159)</f>
        <v>0</v>
      </c>
      <c r="C160" s="338">
        <f aca="true" t="shared" si="57" ref="C160:M160">SUM(C159)</f>
        <v>0</v>
      </c>
      <c r="D160" s="318">
        <f t="shared" si="57"/>
        <v>0</v>
      </c>
      <c r="E160" s="339">
        <f t="shared" si="57"/>
        <v>3</v>
      </c>
      <c r="F160" s="338">
        <f t="shared" si="57"/>
        <v>4</v>
      </c>
      <c r="G160" s="320">
        <f t="shared" si="57"/>
        <v>7</v>
      </c>
      <c r="H160" s="310">
        <f t="shared" si="57"/>
        <v>0</v>
      </c>
      <c r="I160" s="338">
        <f t="shared" si="57"/>
        <v>0</v>
      </c>
      <c r="J160" s="320">
        <f t="shared" si="57"/>
        <v>0</v>
      </c>
      <c r="K160" s="310">
        <f t="shared" si="57"/>
        <v>3</v>
      </c>
      <c r="L160" s="338">
        <f t="shared" si="57"/>
        <v>4</v>
      </c>
      <c r="M160" s="320">
        <f t="shared" si="57"/>
        <v>7</v>
      </c>
    </row>
    <row r="161" spans="1:13" ht="18.75">
      <c r="A161" s="366" t="s">
        <v>203</v>
      </c>
      <c r="B161" s="367"/>
      <c r="C161" s="368"/>
      <c r="D161" s="377"/>
      <c r="E161" s="370"/>
      <c r="F161" s="368"/>
      <c r="G161" s="337"/>
      <c r="H161" s="367"/>
      <c r="I161" s="368"/>
      <c r="J161" s="337"/>
      <c r="K161" s="367"/>
      <c r="L161" s="368"/>
      <c r="M161" s="371"/>
    </row>
    <row r="162" spans="1:13" ht="18.75">
      <c r="A162" s="676" t="s">
        <v>336</v>
      </c>
      <c r="B162" s="319">
        <v>0</v>
      </c>
      <c r="C162" s="168">
        <v>1</v>
      </c>
      <c r="D162" s="372">
        <f>SUM(B162:C162)</f>
        <v>1</v>
      </c>
      <c r="E162" s="169">
        <v>0</v>
      </c>
      <c r="F162" s="168">
        <v>0</v>
      </c>
      <c r="G162" s="373">
        <f>SUM(E162:F162)</f>
        <v>0</v>
      </c>
      <c r="H162" s="319">
        <v>0</v>
      </c>
      <c r="I162" s="168">
        <v>1</v>
      </c>
      <c r="J162" s="372">
        <f>SUM(H162:I162)</f>
        <v>1</v>
      </c>
      <c r="K162" s="374">
        <f>SUM(B162+E162+H162)</f>
        <v>0</v>
      </c>
      <c r="L162" s="375">
        <f>SUM(C162+F162+I162)</f>
        <v>2</v>
      </c>
      <c r="M162" s="372">
        <f>SUM(D162+G162+J162)</f>
        <v>2</v>
      </c>
    </row>
    <row r="163" spans="1:13" ht="18.75">
      <c r="A163" s="309" t="s">
        <v>6</v>
      </c>
      <c r="B163" s="310">
        <f>SUM(B162)</f>
        <v>0</v>
      </c>
      <c r="C163" s="338">
        <f aca="true" t="shared" si="58" ref="C163:M163">SUM(C162)</f>
        <v>1</v>
      </c>
      <c r="D163" s="318">
        <f t="shared" si="58"/>
        <v>1</v>
      </c>
      <c r="E163" s="339">
        <f t="shared" si="58"/>
        <v>0</v>
      </c>
      <c r="F163" s="338">
        <f t="shared" si="58"/>
        <v>0</v>
      </c>
      <c r="G163" s="320">
        <f t="shared" si="58"/>
        <v>0</v>
      </c>
      <c r="H163" s="310">
        <f t="shared" si="58"/>
        <v>0</v>
      </c>
      <c r="I163" s="338">
        <f t="shared" si="58"/>
        <v>1</v>
      </c>
      <c r="J163" s="320">
        <f t="shared" si="58"/>
        <v>1</v>
      </c>
      <c r="K163" s="310">
        <f t="shared" si="58"/>
        <v>0</v>
      </c>
      <c r="L163" s="338">
        <f t="shared" si="58"/>
        <v>2</v>
      </c>
      <c r="M163" s="320">
        <f t="shared" si="58"/>
        <v>2</v>
      </c>
    </row>
    <row r="164" spans="1:13" ht="18.75">
      <c r="A164" s="366" t="s">
        <v>57</v>
      </c>
      <c r="B164" s="367"/>
      <c r="C164" s="368"/>
      <c r="D164" s="369"/>
      <c r="E164" s="370"/>
      <c r="F164" s="368"/>
      <c r="G164" s="337"/>
      <c r="H164" s="367"/>
      <c r="I164" s="368"/>
      <c r="J164" s="337"/>
      <c r="K164" s="367"/>
      <c r="L164" s="368"/>
      <c r="M164" s="371"/>
    </row>
    <row r="165" spans="1:13" ht="18.75">
      <c r="A165" s="676" t="s">
        <v>355</v>
      </c>
      <c r="B165" s="319">
        <v>1</v>
      </c>
      <c r="C165" s="168">
        <v>0</v>
      </c>
      <c r="D165" s="372">
        <f>SUM(B165:C165)</f>
        <v>1</v>
      </c>
      <c r="E165" s="169">
        <v>0</v>
      </c>
      <c r="F165" s="168">
        <v>0</v>
      </c>
      <c r="G165" s="373">
        <f>SUM(E165:F165)</f>
        <v>0</v>
      </c>
      <c r="H165" s="319">
        <v>0</v>
      </c>
      <c r="I165" s="168">
        <v>2</v>
      </c>
      <c r="J165" s="372">
        <f>SUM(H165:I165)</f>
        <v>2</v>
      </c>
      <c r="K165" s="374">
        <f>SUM(B165+E165+H165)</f>
        <v>1</v>
      </c>
      <c r="L165" s="375">
        <f>SUM(C165+F165+I165)</f>
        <v>2</v>
      </c>
      <c r="M165" s="372">
        <f>SUM(D165+G165+J165)</f>
        <v>3</v>
      </c>
    </row>
    <row r="166" spans="1:13" ht="18.75">
      <c r="A166" s="309" t="s">
        <v>6</v>
      </c>
      <c r="B166" s="310">
        <f>SUM(B165)</f>
        <v>1</v>
      </c>
      <c r="C166" s="338">
        <f aca="true" t="shared" si="59" ref="C166:M166">SUM(C165)</f>
        <v>0</v>
      </c>
      <c r="D166" s="318">
        <f t="shared" si="59"/>
        <v>1</v>
      </c>
      <c r="E166" s="339">
        <f t="shared" si="59"/>
        <v>0</v>
      </c>
      <c r="F166" s="338">
        <f t="shared" si="59"/>
        <v>0</v>
      </c>
      <c r="G166" s="320">
        <f t="shared" si="59"/>
        <v>0</v>
      </c>
      <c r="H166" s="310">
        <f t="shared" si="59"/>
        <v>0</v>
      </c>
      <c r="I166" s="338">
        <f t="shared" si="59"/>
        <v>2</v>
      </c>
      <c r="J166" s="320">
        <f t="shared" si="59"/>
        <v>2</v>
      </c>
      <c r="K166" s="310">
        <f t="shared" si="59"/>
        <v>1</v>
      </c>
      <c r="L166" s="338">
        <f t="shared" si="59"/>
        <v>2</v>
      </c>
      <c r="M166" s="320">
        <f t="shared" si="59"/>
        <v>3</v>
      </c>
    </row>
    <row r="167" spans="1:13" ht="18.75">
      <c r="A167" s="366" t="s">
        <v>61</v>
      </c>
      <c r="B167" s="367"/>
      <c r="C167" s="368"/>
      <c r="D167" s="369"/>
      <c r="E167" s="370"/>
      <c r="F167" s="368"/>
      <c r="G167" s="337"/>
      <c r="H167" s="367"/>
      <c r="I167" s="368"/>
      <c r="J167" s="337"/>
      <c r="K167" s="367"/>
      <c r="L167" s="368"/>
      <c r="M167" s="371"/>
    </row>
    <row r="168" spans="1:13" ht="18.75">
      <c r="A168" s="676" t="s">
        <v>364</v>
      </c>
      <c r="B168" s="319">
        <v>0</v>
      </c>
      <c r="C168" s="168">
        <v>0</v>
      </c>
      <c r="D168" s="372">
        <f>SUM(B168:C168)</f>
        <v>0</v>
      </c>
      <c r="E168" s="169">
        <v>0</v>
      </c>
      <c r="F168" s="168">
        <v>0</v>
      </c>
      <c r="G168" s="373">
        <f>SUM(E168:F168)</f>
        <v>0</v>
      </c>
      <c r="H168" s="319">
        <v>0</v>
      </c>
      <c r="I168" s="168">
        <v>0</v>
      </c>
      <c r="J168" s="372">
        <f>SUM(H168:I168)</f>
        <v>0</v>
      </c>
      <c r="K168" s="374">
        <f>SUM(B168+E168+H168)</f>
        <v>0</v>
      </c>
      <c r="L168" s="375">
        <f>SUM(C168+F168+I168)</f>
        <v>0</v>
      </c>
      <c r="M168" s="372">
        <f>SUM(D168+G168+J168)</f>
        <v>0</v>
      </c>
    </row>
    <row r="169" spans="1:13" ht="18.75">
      <c r="A169" s="309" t="s">
        <v>6</v>
      </c>
      <c r="B169" s="310">
        <f>SUM(B168)</f>
        <v>0</v>
      </c>
      <c r="C169" s="338">
        <f aca="true" t="shared" si="60" ref="C169:M169">SUM(C168)</f>
        <v>0</v>
      </c>
      <c r="D169" s="318">
        <f t="shared" si="60"/>
        <v>0</v>
      </c>
      <c r="E169" s="339">
        <f t="shared" si="60"/>
        <v>0</v>
      </c>
      <c r="F169" s="338">
        <f t="shared" si="60"/>
        <v>0</v>
      </c>
      <c r="G169" s="320">
        <f t="shared" si="60"/>
        <v>0</v>
      </c>
      <c r="H169" s="310">
        <f t="shared" si="60"/>
        <v>0</v>
      </c>
      <c r="I169" s="338">
        <f t="shared" si="60"/>
        <v>0</v>
      </c>
      <c r="J169" s="320">
        <f t="shared" si="60"/>
        <v>0</v>
      </c>
      <c r="K169" s="310">
        <f t="shared" si="60"/>
        <v>0</v>
      </c>
      <c r="L169" s="338">
        <f t="shared" si="60"/>
        <v>0</v>
      </c>
      <c r="M169" s="320">
        <f t="shared" si="60"/>
        <v>0</v>
      </c>
    </row>
    <row r="170" spans="1:13" ht="18.75">
      <c r="A170" s="366" t="s">
        <v>75</v>
      </c>
      <c r="B170" s="367"/>
      <c r="C170" s="368"/>
      <c r="D170" s="369"/>
      <c r="E170" s="370"/>
      <c r="F170" s="368"/>
      <c r="G170" s="337"/>
      <c r="H170" s="367"/>
      <c r="I170" s="368"/>
      <c r="J170" s="337"/>
      <c r="K170" s="367"/>
      <c r="L170" s="368"/>
      <c r="M170" s="371"/>
    </row>
    <row r="171" spans="1:13" ht="18.75">
      <c r="A171" s="676" t="s">
        <v>337</v>
      </c>
      <c r="B171" s="319">
        <v>0</v>
      </c>
      <c r="C171" s="168">
        <v>1</v>
      </c>
      <c r="D171" s="372">
        <f>SUM(B171:C171)</f>
        <v>1</v>
      </c>
      <c r="E171" s="169">
        <v>0</v>
      </c>
      <c r="F171" s="168">
        <v>0</v>
      </c>
      <c r="G171" s="373">
        <f>SUM(E171:F171)</f>
        <v>0</v>
      </c>
      <c r="H171" s="319">
        <v>0</v>
      </c>
      <c r="I171" s="168">
        <v>0</v>
      </c>
      <c r="J171" s="372">
        <f>SUM(H171:I171)</f>
        <v>0</v>
      </c>
      <c r="K171" s="374">
        <f>SUM(B171+E171+H171)</f>
        <v>0</v>
      </c>
      <c r="L171" s="375">
        <f>SUM(C171+F171+I171)</f>
        <v>1</v>
      </c>
      <c r="M171" s="372">
        <f>SUM(D171+G171+J171)</f>
        <v>1</v>
      </c>
    </row>
    <row r="172" spans="1:13" ht="19.5" thickBot="1">
      <c r="A172" s="170" t="s">
        <v>6</v>
      </c>
      <c r="B172" s="180">
        <f>SUM(B171)</f>
        <v>0</v>
      </c>
      <c r="C172" s="171">
        <f aca="true" t="shared" si="61" ref="C172:M172">SUM(C171)</f>
        <v>1</v>
      </c>
      <c r="D172" s="342">
        <f t="shared" si="61"/>
        <v>1</v>
      </c>
      <c r="E172" s="343">
        <f t="shared" si="61"/>
        <v>0</v>
      </c>
      <c r="F172" s="171">
        <f t="shared" si="61"/>
        <v>0</v>
      </c>
      <c r="G172" s="344">
        <f t="shared" si="61"/>
        <v>0</v>
      </c>
      <c r="H172" s="180">
        <f t="shared" si="61"/>
        <v>0</v>
      </c>
      <c r="I172" s="171">
        <f t="shared" si="61"/>
        <v>0</v>
      </c>
      <c r="J172" s="344">
        <f t="shared" si="61"/>
        <v>0</v>
      </c>
      <c r="K172" s="180">
        <f t="shared" si="61"/>
        <v>0</v>
      </c>
      <c r="L172" s="171">
        <f t="shared" si="61"/>
        <v>1</v>
      </c>
      <c r="M172" s="344">
        <f t="shared" si="61"/>
        <v>1</v>
      </c>
    </row>
    <row r="173" spans="1:13" ht="20.25" thickBot="1" thickTop="1">
      <c r="A173" s="389" t="s">
        <v>73</v>
      </c>
      <c r="B173" s="577">
        <f>SUM(B160+B163+B166+B169+B172)</f>
        <v>1</v>
      </c>
      <c r="C173" s="578">
        <f aca="true" t="shared" si="62" ref="C173:M173">SUM(C160+C163+C166+C169+C172)</f>
        <v>2</v>
      </c>
      <c r="D173" s="579">
        <f t="shared" si="62"/>
        <v>3</v>
      </c>
      <c r="E173" s="577">
        <f t="shared" si="62"/>
        <v>3</v>
      </c>
      <c r="F173" s="578">
        <f t="shared" si="62"/>
        <v>4</v>
      </c>
      <c r="G173" s="580">
        <f t="shared" si="62"/>
        <v>7</v>
      </c>
      <c r="H173" s="581">
        <f t="shared" si="62"/>
        <v>0</v>
      </c>
      <c r="I173" s="578">
        <f t="shared" si="62"/>
        <v>3</v>
      </c>
      <c r="J173" s="580">
        <f t="shared" si="62"/>
        <v>3</v>
      </c>
      <c r="K173" s="581">
        <f t="shared" si="62"/>
        <v>4</v>
      </c>
      <c r="L173" s="578">
        <f t="shared" si="62"/>
        <v>9</v>
      </c>
      <c r="M173" s="587">
        <f t="shared" si="62"/>
        <v>13</v>
      </c>
    </row>
    <row r="174" spans="1:13" ht="19.5" thickBot="1">
      <c r="A174" s="390" t="s">
        <v>74</v>
      </c>
      <c r="B174" s="582">
        <f aca="true" t="shared" si="63" ref="B174:G174">SUM(B103+B157+B173)</f>
        <v>28</v>
      </c>
      <c r="C174" s="583">
        <f t="shared" si="63"/>
        <v>74</v>
      </c>
      <c r="D174" s="584">
        <f t="shared" si="63"/>
        <v>102</v>
      </c>
      <c r="E174" s="582">
        <f t="shared" si="63"/>
        <v>711</v>
      </c>
      <c r="F174" s="583">
        <f t="shared" si="63"/>
        <v>1947</v>
      </c>
      <c r="G174" s="585">
        <f t="shared" si="63"/>
        <v>2658</v>
      </c>
      <c r="H174" s="586">
        <f>SUM(H173,H157,H103)</f>
        <v>145</v>
      </c>
      <c r="I174" s="583">
        <f>SUM(I173,I157,I103)</f>
        <v>472</v>
      </c>
      <c r="J174" s="585">
        <f>SUM(J173,J157,J103)</f>
        <v>617</v>
      </c>
      <c r="K174" s="586">
        <f>SUM(K103+K157+K173)</f>
        <v>884</v>
      </c>
      <c r="L174" s="583">
        <f>SUM(L103+L157+L173)</f>
        <v>2493</v>
      </c>
      <c r="M174" s="588">
        <f>SUM(M103+M157+M173)</f>
        <v>3377</v>
      </c>
    </row>
    <row r="175" spans="1:13" ht="24">
      <c r="A175" s="745" t="s">
        <v>356</v>
      </c>
      <c r="B175" s="745"/>
      <c r="C175" s="745"/>
      <c r="D175" s="745"/>
      <c r="E175" s="745"/>
      <c r="F175" s="745"/>
      <c r="G175" s="745"/>
      <c r="H175" s="745"/>
      <c r="I175" s="745"/>
      <c r="J175" s="745"/>
      <c r="K175" s="745"/>
      <c r="L175" s="745"/>
      <c r="M175" s="745"/>
    </row>
    <row r="176" spans="1:13" ht="24">
      <c r="A176" s="743" t="s">
        <v>400</v>
      </c>
      <c r="B176" s="743"/>
      <c r="C176" s="743"/>
      <c r="D176" s="743"/>
      <c r="E176" s="743"/>
      <c r="F176" s="743"/>
      <c r="G176" s="743"/>
      <c r="H176" s="743"/>
      <c r="I176" s="743"/>
      <c r="J176" s="743"/>
      <c r="K176" s="743"/>
      <c r="L176" s="743"/>
      <c r="M176" s="743"/>
    </row>
    <row r="177" spans="1:13" ht="18.75">
      <c r="A177" s="736" t="s">
        <v>70</v>
      </c>
      <c r="B177" s="740" t="s">
        <v>424</v>
      </c>
      <c r="C177" s="741"/>
      <c r="D177" s="742"/>
      <c r="E177" s="741" t="s">
        <v>425</v>
      </c>
      <c r="F177" s="741"/>
      <c r="G177" s="741"/>
      <c r="H177" s="740" t="s">
        <v>426</v>
      </c>
      <c r="I177" s="741"/>
      <c r="J177" s="742"/>
      <c r="K177" s="349" t="s">
        <v>6</v>
      </c>
      <c r="L177" s="349"/>
      <c r="M177" s="349"/>
    </row>
    <row r="178" spans="1:13" ht="18.75">
      <c r="A178" s="744"/>
      <c r="B178" s="350" t="s">
        <v>4</v>
      </c>
      <c r="C178" s="351" t="s">
        <v>5</v>
      </c>
      <c r="D178" s="675" t="s">
        <v>6</v>
      </c>
      <c r="E178" s="352" t="s">
        <v>4</v>
      </c>
      <c r="F178" s="351" t="s">
        <v>5</v>
      </c>
      <c r="G178" s="353" t="s">
        <v>6</v>
      </c>
      <c r="H178" s="350" t="s">
        <v>4</v>
      </c>
      <c r="I178" s="351" t="s">
        <v>5</v>
      </c>
      <c r="J178" s="354" t="s">
        <v>6</v>
      </c>
      <c r="K178" s="350" t="s">
        <v>4</v>
      </c>
      <c r="L178" s="351" t="s">
        <v>5</v>
      </c>
      <c r="M178" s="354" t="s">
        <v>6</v>
      </c>
    </row>
    <row r="179" spans="1:13" ht="18.75">
      <c r="A179" s="355" t="s">
        <v>338</v>
      </c>
      <c r="B179" s="356"/>
      <c r="C179" s="357"/>
      <c r="D179" s="364"/>
      <c r="E179" s="359"/>
      <c r="F179" s="357"/>
      <c r="G179" s="365"/>
      <c r="H179" s="356"/>
      <c r="I179" s="357"/>
      <c r="J179" s="364"/>
      <c r="K179" s="356"/>
      <c r="L179" s="357"/>
      <c r="M179" s="364"/>
    </row>
    <row r="180" spans="1:13" ht="18.75">
      <c r="A180" s="391" t="s">
        <v>218</v>
      </c>
      <c r="B180" s="356">
        <v>0</v>
      </c>
      <c r="C180" s="357">
        <v>0</v>
      </c>
      <c r="D180" s="384">
        <f>SUM(B180:C180)</f>
        <v>0</v>
      </c>
      <c r="E180" s="359">
        <v>0</v>
      </c>
      <c r="F180" s="357">
        <v>0</v>
      </c>
      <c r="G180" s="385">
        <f>SUM(E180:F180)</f>
        <v>0</v>
      </c>
      <c r="H180" s="356">
        <v>0</v>
      </c>
      <c r="I180" s="357">
        <v>0</v>
      </c>
      <c r="J180" s="384">
        <f>SUM(H180:I180)</f>
        <v>0</v>
      </c>
      <c r="K180" s="356">
        <f>SUM(B180+E180+H180)</f>
        <v>0</v>
      </c>
      <c r="L180" s="357">
        <f>SUM(C180+F180+I180)</f>
        <v>0</v>
      </c>
      <c r="M180" s="384">
        <f>SUM(D180+G180+J180)</f>
        <v>0</v>
      </c>
    </row>
    <row r="181" spans="1:13" ht="19.5" thickBot="1">
      <c r="A181" s="392" t="s">
        <v>6</v>
      </c>
      <c r="B181" s="393">
        <f aca="true" t="shared" si="64" ref="B181:M181">SUM(B180:B180)</f>
        <v>0</v>
      </c>
      <c r="C181" s="394">
        <f t="shared" si="64"/>
        <v>0</v>
      </c>
      <c r="D181" s="395">
        <f t="shared" si="64"/>
        <v>0</v>
      </c>
      <c r="E181" s="396">
        <f t="shared" si="64"/>
        <v>0</v>
      </c>
      <c r="F181" s="394">
        <f t="shared" si="64"/>
        <v>0</v>
      </c>
      <c r="G181" s="397">
        <f t="shared" si="64"/>
        <v>0</v>
      </c>
      <c r="H181" s="393">
        <f t="shared" si="64"/>
        <v>0</v>
      </c>
      <c r="I181" s="394">
        <f t="shared" si="64"/>
        <v>0</v>
      </c>
      <c r="J181" s="395">
        <f t="shared" si="64"/>
        <v>0</v>
      </c>
      <c r="K181" s="393">
        <f t="shared" si="64"/>
        <v>0</v>
      </c>
      <c r="L181" s="394">
        <f t="shared" si="64"/>
        <v>0</v>
      </c>
      <c r="M181" s="395">
        <f t="shared" si="64"/>
        <v>0</v>
      </c>
    </row>
    <row r="182" spans="1:13" ht="19.5" thickTop="1">
      <c r="A182" s="347"/>
      <c r="B182" s="347"/>
      <c r="C182" s="347"/>
      <c r="D182" s="347"/>
      <c r="E182" s="347"/>
      <c r="F182" s="347"/>
      <c r="G182" s="347"/>
      <c r="H182" s="347"/>
      <c r="I182" s="347"/>
      <c r="J182" s="347"/>
      <c r="K182" s="347"/>
      <c r="L182" s="347"/>
      <c r="M182" s="347"/>
    </row>
    <row r="183" spans="1:13" ht="24">
      <c r="A183" s="745" t="s">
        <v>432</v>
      </c>
      <c r="B183" s="745"/>
      <c r="C183" s="745"/>
      <c r="D183" s="745"/>
      <c r="E183" s="745"/>
      <c r="F183" s="745"/>
      <c r="G183" s="745"/>
      <c r="H183" s="745"/>
      <c r="I183" s="745"/>
      <c r="J183" s="745"/>
      <c r="K183" s="745"/>
      <c r="L183" s="745"/>
      <c r="M183" s="745"/>
    </row>
    <row r="184" spans="1:13" ht="24">
      <c r="A184" s="743" t="s">
        <v>400</v>
      </c>
      <c r="B184" s="743"/>
      <c r="C184" s="743"/>
      <c r="D184" s="743"/>
      <c r="E184" s="743"/>
      <c r="F184" s="743"/>
      <c r="G184" s="743"/>
      <c r="H184" s="743"/>
      <c r="I184" s="743"/>
      <c r="J184" s="743"/>
      <c r="K184" s="743"/>
      <c r="L184" s="743"/>
      <c r="M184" s="743"/>
    </row>
    <row r="185" spans="1:13" ht="18.75">
      <c r="A185" s="736" t="s">
        <v>70</v>
      </c>
      <c r="B185" s="740" t="s">
        <v>424</v>
      </c>
      <c r="C185" s="741"/>
      <c r="D185" s="742"/>
      <c r="E185" s="741" t="s">
        <v>425</v>
      </c>
      <c r="F185" s="741"/>
      <c r="G185" s="741"/>
      <c r="H185" s="740" t="s">
        <v>426</v>
      </c>
      <c r="I185" s="741"/>
      <c r="J185" s="742"/>
      <c r="K185" s="349" t="s">
        <v>6</v>
      </c>
      <c r="L185" s="349"/>
      <c r="M185" s="349"/>
    </row>
    <row r="186" spans="1:13" ht="18.75">
      <c r="A186" s="744"/>
      <c r="B186" s="350" t="s">
        <v>4</v>
      </c>
      <c r="C186" s="351" t="s">
        <v>5</v>
      </c>
      <c r="D186" s="675" t="s">
        <v>6</v>
      </c>
      <c r="E186" s="352" t="s">
        <v>4</v>
      </c>
      <c r="F186" s="351" t="s">
        <v>5</v>
      </c>
      <c r="G186" s="353" t="s">
        <v>6</v>
      </c>
      <c r="H186" s="350" t="s">
        <v>4</v>
      </c>
      <c r="I186" s="351" t="s">
        <v>5</v>
      </c>
      <c r="J186" s="354" t="s">
        <v>6</v>
      </c>
      <c r="K186" s="350" t="s">
        <v>4</v>
      </c>
      <c r="L186" s="351" t="s">
        <v>5</v>
      </c>
      <c r="M186" s="354" t="s">
        <v>6</v>
      </c>
    </row>
    <row r="187" spans="1:13" ht="18.75">
      <c r="A187" s="355" t="s">
        <v>433</v>
      </c>
      <c r="B187" s="356"/>
      <c r="C187" s="357"/>
      <c r="D187" s="364"/>
      <c r="E187" s="359"/>
      <c r="F187" s="357"/>
      <c r="G187" s="365"/>
      <c r="H187" s="356"/>
      <c r="I187" s="357"/>
      <c r="J187" s="364"/>
      <c r="K187" s="356"/>
      <c r="L187" s="357"/>
      <c r="M187" s="364"/>
    </row>
    <row r="188" spans="1:13" ht="18.75">
      <c r="A188" s="391" t="s">
        <v>434</v>
      </c>
      <c r="B188" s="356">
        <v>0</v>
      </c>
      <c r="C188" s="357">
        <v>0</v>
      </c>
      <c r="D188" s="384">
        <f>SUM(B188:C188)</f>
        <v>0</v>
      </c>
      <c r="E188" s="359">
        <v>28</v>
      </c>
      <c r="F188" s="357">
        <v>54</v>
      </c>
      <c r="G188" s="385">
        <f>SUM(E188:F188)</f>
        <v>82</v>
      </c>
      <c r="H188" s="356">
        <v>0</v>
      </c>
      <c r="I188" s="357">
        <v>0</v>
      </c>
      <c r="J188" s="384">
        <f>SUM(H188:I188)</f>
        <v>0</v>
      </c>
      <c r="K188" s="356">
        <f aca="true" t="shared" si="65" ref="K188:M189">SUM(B188+E188+H188)</f>
        <v>28</v>
      </c>
      <c r="L188" s="357">
        <f t="shared" si="65"/>
        <v>54</v>
      </c>
      <c r="M188" s="384">
        <f t="shared" si="65"/>
        <v>82</v>
      </c>
    </row>
    <row r="189" spans="1:13" ht="18.75">
      <c r="A189" s="391" t="s">
        <v>435</v>
      </c>
      <c r="B189" s="356">
        <v>0</v>
      </c>
      <c r="C189" s="357">
        <v>0</v>
      </c>
      <c r="D189" s="384">
        <f>SUM(B189:C189)</f>
        <v>0</v>
      </c>
      <c r="E189" s="359">
        <v>4</v>
      </c>
      <c r="F189" s="357">
        <v>6</v>
      </c>
      <c r="G189" s="385">
        <f>SUM(E189:F189)</f>
        <v>10</v>
      </c>
      <c r="H189" s="356">
        <v>0</v>
      </c>
      <c r="I189" s="357">
        <v>0</v>
      </c>
      <c r="J189" s="384">
        <f>SUM(H189:I189)</f>
        <v>0</v>
      </c>
      <c r="K189" s="356">
        <f t="shared" si="65"/>
        <v>4</v>
      </c>
      <c r="L189" s="357">
        <f t="shared" si="65"/>
        <v>6</v>
      </c>
      <c r="M189" s="384">
        <f t="shared" si="65"/>
        <v>10</v>
      </c>
    </row>
    <row r="190" spans="1:13" ht="19.5" thickBot="1">
      <c r="A190" s="392" t="s">
        <v>6</v>
      </c>
      <c r="B190" s="393">
        <f>SUM(B188:B189)</f>
        <v>0</v>
      </c>
      <c r="C190" s="394">
        <f>SUM(C188:C189)</f>
        <v>0</v>
      </c>
      <c r="D190" s="395">
        <f>SUM(D188:D189)</f>
        <v>0</v>
      </c>
      <c r="E190" s="396">
        <f>SUM(E188:E189)</f>
        <v>32</v>
      </c>
      <c r="F190" s="394">
        <f aca="true" t="shared" si="66" ref="F190:M190">SUM(F188:F189)</f>
        <v>60</v>
      </c>
      <c r="G190" s="397">
        <f t="shared" si="66"/>
        <v>92</v>
      </c>
      <c r="H190" s="393">
        <f t="shared" si="66"/>
        <v>0</v>
      </c>
      <c r="I190" s="394">
        <f t="shared" si="66"/>
        <v>0</v>
      </c>
      <c r="J190" s="395">
        <f t="shared" si="66"/>
        <v>0</v>
      </c>
      <c r="K190" s="393">
        <f t="shared" si="66"/>
        <v>32</v>
      </c>
      <c r="L190" s="394">
        <f t="shared" si="66"/>
        <v>60</v>
      </c>
      <c r="M190" s="395">
        <f t="shared" si="66"/>
        <v>92</v>
      </c>
    </row>
    <row r="191" ht="19.5" thickTop="1"/>
  </sheetData>
  <sheetProtection/>
  <mergeCells count="51">
    <mergeCell ref="H84:J84"/>
    <mergeCell ref="N84:O84"/>
    <mergeCell ref="P84:Q84"/>
    <mergeCell ref="A107:A108"/>
    <mergeCell ref="A42:Q42"/>
    <mergeCell ref="A43:Q43"/>
    <mergeCell ref="P44:Q44"/>
    <mergeCell ref="A45:A46"/>
    <mergeCell ref="B45:D45"/>
    <mergeCell ref="E45:G45"/>
    <mergeCell ref="H45:J45"/>
    <mergeCell ref="N45:O45"/>
    <mergeCell ref="P45:Q45"/>
    <mergeCell ref="A81:Q81"/>
    <mergeCell ref="A82:Q82"/>
    <mergeCell ref="P83:Q83"/>
    <mergeCell ref="A84:A85"/>
    <mergeCell ref="B84:D84"/>
    <mergeCell ref="E84:G84"/>
    <mergeCell ref="A176:M176"/>
    <mergeCell ref="A104:M104"/>
    <mergeCell ref="A139:M139"/>
    <mergeCell ref="A140:M140"/>
    <mergeCell ref="A142:A143"/>
    <mergeCell ref="B142:D142"/>
    <mergeCell ref="E142:G142"/>
    <mergeCell ref="H142:J142"/>
    <mergeCell ref="A105:M105"/>
    <mergeCell ref="B107:D107"/>
    <mergeCell ref="E107:G107"/>
    <mergeCell ref="H107:J107"/>
    <mergeCell ref="A175:M175"/>
    <mergeCell ref="H177:J177"/>
    <mergeCell ref="A184:M184"/>
    <mergeCell ref="A185:A186"/>
    <mergeCell ref="B185:D185"/>
    <mergeCell ref="E185:G185"/>
    <mergeCell ref="H185:J185"/>
    <mergeCell ref="A183:M183"/>
    <mergeCell ref="A177:A178"/>
    <mergeCell ref="B177:D177"/>
    <mergeCell ref="E177:G177"/>
    <mergeCell ref="A1:Q1"/>
    <mergeCell ref="A2:Q2"/>
    <mergeCell ref="P4:Q4"/>
    <mergeCell ref="H4:J4"/>
    <mergeCell ref="P3:Q3"/>
    <mergeCell ref="A4:A5"/>
    <mergeCell ref="B4:D4"/>
    <mergeCell ref="E4:G4"/>
    <mergeCell ref="N4:O4"/>
  </mergeCells>
  <printOptions horizontalCentered="1"/>
  <pageMargins left="0.1968503937007874" right="0.1968503937007874" top="0.5905511811023623" bottom="0.3937007874015748" header="0.31496062992125984" footer="0"/>
  <pageSetup firstPageNumber="8" useFirstPageNumber="1" horizontalDpi="600" verticalDpi="600" orientation="portrait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7  กรกฎาคม  2565</oddFooter>
  </headerFooter>
  <rowBreaks count="5" manualBreakCount="5">
    <brk id="41" max="255" man="1"/>
    <brk id="80" max="255" man="1"/>
    <brk id="103" max="255" man="1"/>
    <brk id="138" max="255" man="1"/>
    <brk id="17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4"/>
  <sheetViews>
    <sheetView showGridLines="0" view="pageLayout" zoomScaleNormal="115" workbookViewId="0" topLeftCell="A34">
      <selection activeCell="C7" sqref="C7"/>
    </sheetView>
  </sheetViews>
  <sheetFormatPr defaultColWidth="10.00390625" defaultRowHeight="24"/>
  <cols>
    <col min="1" max="1" width="13.375" style="58" customWidth="1"/>
    <col min="2" max="2" width="3.25390625" style="5" customWidth="1"/>
    <col min="3" max="3" width="6.00390625" style="5" customWidth="1"/>
    <col min="4" max="4" width="5.625" style="5" customWidth="1"/>
    <col min="5" max="5" width="7.00390625" style="5" customWidth="1"/>
    <col min="6" max="6" width="4.125" style="5" bestFit="1" customWidth="1"/>
    <col min="7" max="7" width="5.375" style="5" customWidth="1"/>
    <col min="8" max="9" width="5.875" style="5" customWidth="1"/>
    <col min="10" max="10" width="6.875" style="5" customWidth="1"/>
    <col min="11" max="11" width="6.25390625" style="5" bestFit="1" customWidth="1"/>
    <col min="12" max="12" width="5.875" style="5" customWidth="1"/>
    <col min="13" max="13" width="6.125" style="5" customWidth="1"/>
    <col min="14" max="14" width="5.875" style="5" customWidth="1"/>
    <col min="15" max="15" width="4.50390625" style="5" customWidth="1"/>
    <col min="16" max="16" width="5.125" style="5" customWidth="1"/>
    <col min="17" max="17" width="4.375" style="5" customWidth="1"/>
    <col min="18" max="18" width="5.625" style="5" customWidth="1"/>
    <col min="19" max="19" width="6.00390625" style="5" customWidth="1"/>
    <col min="20" max="20" width="6.625" style="5" bestFit="1" customWidth="1"/>
    <col min="21" max="21" width="6.00390625" style="5" customWidth="1"/>
    <col min="22" max="22" width="7.00390625" style="5" customWidth="1"/>
    <col min="23" max="23" width="6.25390625" style="5" bestFit="1" customWidth="1"/>
    <col min="24" max="16384" width="10.00390625" style="5" customWidth="1"/>
  </cols>
  <sheetData>
    <row r="1" spans="1:28" s="195" customFormat="1" ht="30.75">
      <c r="A1" s="749" t="s">
        <v>421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  <c r="P1" s="749"/>
      <c r="Q1" s="749"/>
      <c r="R1" s="749"/>
      <c r="S1" s="749"/>
      <c r="T1" s="749"/>
      <c r="U1" s="749"/>
      <c r="V1" s="749"/>
      <c r="W1" s="749"/>
      <c r="X1" s="250"/>
      <c r="Y1" s="250"/>
      <c r="Z1" s="250"/>
      <c r="AA1" s="250"/>
      <c r="AB1" s="250"/>
    </row>
    <row r="2" spans="1:23" s="48" customFormat="1" ht="30.75">
      <c r="A2" s="750" t="s">
        <v>344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  <c r="T2" s="750"/>
      <c r="U2" s="750"/>
      <c r="V2" s="750"/>
      <c r="W2" s="750"/>
    </row>
    <row r="3" spans="1:23" s="48" customFormat="1" ht="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</row>
    <row r="4" spans="1:23" ht="21" customHeight="1">
      <c r="A4" s="49"/>
      <c r="B4" s="50"/>
      <c r="C4" s="751" t="s">
        <v>32</v>
      </c>
      <c r="D4" s="752"/>
      <c r="E4" s="752"/>
      <c r="F4" s="752"/>
      <c r="G4" s="752"/>
      <c r="H4" s="752"/>
      <c r="I4" s="752"/>
      <c r="J4" s="752"/>
      <c r="K4" s="753"/>
      <c r="L4" s="752" t="s">
        <v>33</v>
      </c>
      <c r="M4" s="752"/>
      <c r="N4" s="752"/>
      <c r="O4" s="752"/>
      <c r="P4" s="752"/>
      <c r="Q4" s="752"/>
      <c r="R4" s="752"/>
      <c r="S4" s="752"/>
      <c r="T4" s="754"/>
      <c r="U4" s="755" t="s">
        <v>7</v>
      </c>
      <c r="V4" s="756"/>
      <c r="W4" s="757"/>
    </row>
    <row r="5" spans="1:23" s="51" customFormat="1" ht="21" customHeight="1">
      <c r="A5" s="30" t="s">
        <v>20</v>
      </c>
      <c r="B5" s="30" t="s">
        <v>30</v>
      </c>
      <c r="C5" s="748" t="s">
        <v>21</v>
      </c>
      <c r="D5" s="748"/>
      <c r="E5" s="748"/>
      <c r="F5" s="748" t="s">
        <v>22</v>
      </c>
      <c r="G5" s="748"/>
      <c r="H5" s="748"/>
      <c r="I5" s="748" t="s">
        <v>6</v>
      </c>
      <c r="J5" s="748"/>
      <c r="K5" s="761"/>
      <c r="L5" s="754" t="s">
        <v>21</v>
      </c>
      <c r="M5" s="748"/>
      <c r="N5" s="748"/>
      <c r="O5" s="748" t="s">
        <v>22</v>
      </c>
      <c r="P5" s="748"/>
      <c r="Q5" s="748"/>
      <c r="R5" s="748" t="s">
        <v>6</v>
      </c>
      <c r="S5" s="748"/>
      <c r="T5" s="748"/>
      <c r="U5" s="758"/>
      <c r="V5" s="759"/>
      <c r="W5" s="760"/>
    </row>
    <row r="6" spans="1:23" s="51" customFormat="1" ht="21" customHeight="1">
      <c r="A6" s="31"/>
      <c r="B6" s="31" t="s">
        <v>29</v>
      </c>
      <c r="C6" s="31" t="s">
        <v>4</v>
      </c>
      <c r="D6" s="31" t="s">
        <v>5</v>
      </c>
      <c r="E6" s="31" t="s">
        <v>6</v>
      </c>
      <c r="F6" s="31" t="s">
        <v>4</v>
      </c>
      <c r="G6" s="31" t="s">
        <v>5</v>
      </c>
      <c r="H6" s="31" t="s">
        <v>6</v>
      </c>
      <c r="I6" s="31" t="s">
        <v>4</v>
      </c>
      <c r="J6" s="31" t="s">
        <v>5</v>
      </c>
      <c r="K6" s="150" t="s">
        <v>6</v>
      </c>
      <c r="L6" s="116" t="s">
        <v>4</v>
      </c>
      <c r="M6" s="31" t="s">
        <v>5</v>
      </c>
      <c r="N6" s="31" t="s">
        <v>6</v>
      </c>
      <c r="O6" s="31" t="s">
        <v>4</v>
      </c>
      <c r="P6" s="31" t="s">
        <v>5</v>
      </c>
      <c r="Q6" s="31" t="s">
        <v>6</v>
      </c>
      <c r="R6" s="31" t="s">
        <v>4</v>
      </c>
      <c r="S6" s="31" t="s">
        <v>5</v>
      </c>
      <c r="T6" s="31" t="s">
        <v>6</v>
      </c>
      <c r="U6" s="31" t="s">
        <v>4</v>
      </c>
      <c r="V6" s="31" t="s">
        <v>5</v>
      </c>
      <c r="W6" s="31" t="s">
        <v>6</v>
      </c>
    </row>
    <row r="7" spans="1:23" ht="21" customHeight="1">
      <c r="A7" s="52" t="s">
        <v>24</v>
      </c>
      <c r="B7" s="6">
        <v>1</v>
      </c>
      <c r="C7" s="65">
        <f>SUM(ภาคปกติ4ปี!B22,ภาคปกติ4ปี!B47,ภาคปกติ4ปี!B58,ภาคปกติ4ปี!B70,ภาคปกติ4ปี!B78,ภาคปกติ4ปี!B88)</f>
        <v>942</v>
      </c>
      <c r="D7" s="65">
        <f>SUM(ภาคปกติ4ปี!C22,ภาคปกติ4ปี!C47,ภาคปกติ4ปี!C58,ภาคปกติ4ปี!C70,ภาคปกติ4ปี!C78,ภาคปกติ4ปี!C88)</f>
        <v>1912</v>
      </c>
      <c r="E7" s="66">
        <f>SUM(C7:D7)</f>
        <v>2854</v>
      </c>
      <c r="F7" s="101">
        <f>SUM('นิติ UMภาคสมทบ'!B9,'นิติ UMภาคสมทบ'!B20)</f>
        <v>163</v>
      </c>
      <c r="G7" s="101">
        <f>SUM('นิติ UMภาคสมทบ'!C9,'นิติ UMภาคสมทบ'!C20)</f>
        <v>134</v>
      </c>
      <c r="H7" s="102">
        <f aca="true" t="shared" si="0" ref="H7:H19">SUM(F7:G7)</f>
        <v>297</v>
      </c>
      <c r="I7" s="101">
        <f aca="true" t="shared" si="1" ref="I7:J11">SUM(C7,F7)</f>
        <v>1105</v>
      </c>
      <c r="J7" s="101">
        <f t="shared" si="1"/>
        <v>2046</v>
      </c>
      <c r="K7" s="197">
        <f aca="true" t="shared" si="2" ref="K7:K19">SUM(I7:J7)</f>
        <v>3151</v>
      </c>
      <c r="L7" s="65">
        <f>SUM('ป.ตรีพัทลุง '!B18,'ป.ตรีพัทลุง '!B28,'ป.ตรีพัทลุง '!B40,'ป.ตรีพัทลุง '!B53,'ป.ตรีพัทลุง '!B64,'ป.ตรีพัทลุง '!B75,'ป.ตรีพัทลุง '!B85,'ป.ตรีพัทลุง '!B95)</f>
        <v>263</v>
      </c>
      <c r="M7" s="65">
        <f>SUM('ป.ตรีพัทลุง '!C18,'ป.ตรีพัทลุง '!C28,'ป.ตรีพัทลุง '!C40,'ป.ตรีพัทลุง '!C53,'ป.ตรีพัทลุง '!C64,'ป.ตรีพัทลุง '!C75,'ป.ตรีพัทลุง '!C85,'ป.ตรีพัทลุง '!C95)</f>
        <v>444</v>
      </c>
      <c r="N7" s="66">
        <f aca="true" t="shared" si="3" ref="N7:N19">SUM(L7:M7)</f>
        <v>707</v>
      </c>
      <c r="O7" s="101">
        <v>0</v>
      </c>
      <c r="P7" s="101">
        <v>0</v>
      </c>
      <c r="Q7" s="102">
        <f aca="true" t="shared" si="4" ref="Q7:Q19">SUM(O7:P7)</f>
        <v>0</v>
      </c>
      <c r="R7" s="101">
        <f aca="true" t="shared" si="5" ref="R7:T11">SUM(L7,O7)</f>
        <v>263</v>
      </c>
      <c r="S7" s="101">
        <f t="shared" si="5"/>
        <v>444</v>
      </c>
      <c r="T7" s="102">
        <f t="shared" si="5"/>
        <v>707</v>
      </c>
      <c r="U7" s="65">
        <f aca="true" t="shared" si="6" ref="U7:W11">SUM(I7,R7)</f>
        <v>1368</v>
      </c>
      <c r="V7" s="65">
        <f t="shared" si="6"/>
        <v>2490</v>
      </c>
      <c r="W7" s="66">
        <f t="shared" si="6"/>
        <v>3858</v>
      </c>
    </row>
    <row r="8" spans="1:23" ht="21" customHeight="1">
      <c r="A8" s="54" t="s">
        <v>189</v>
      </c>
      <c r="B8" s="6">
        <v>2</v>
      </c>
      <c r="C8" s="65">
        <f>SUM(ภาคปกติ4ปี!E22,ภาคปกติ4ปี!E47,ภาคปกติ4ปี!E58,ภาคปกติ4ปี!E70,ภาคปกติ4ปี!E78,ภาคปกติ4ปี!E88)</f>
        <v>772</v>
      </c>
      <c r="D8" s="65">
        <f>SUM(ภาคปกติ4ปี!F22,ภาคปกติ4ปี!F47,ภาคปกติ4ปี!F58,ภาคปกติ4ปี!F70,ภาคปกติ4ปี!F78,ภาคปกติ4ปี!F88)</f>
        <v>1735</v>
      </c>
      <c r="E8" s="66">
        <f>SUM(C8:D8)</f>
        <v>2507</v>
      </c>
      <c r="F8" s="101">
        <f>SUM('นิติ UMภาคสมทบ'!E9,'นิติ UMภาคสมทบ'!E20)</f>
        <v>115</v>
      </c>
      <c r="G8" s="101">
        <f>SUM('นิติ UMภาคสมทบ'!F9,'นิติ UMภาคสมทบ'!F20)</f>
        <v>109</v>
      </c>
      <c r="H8" s="102">
        <f t="shared" si="0"/>
        <v>224</v>
      </c>
      <c r="I8" s="101">
        <f t="shared" si="1"/>
        <v>887</v>
      </c>
      <c r="J8" s="101">
        <f t="shared" si="1"/>
        <v>1844</v>
      </c>
      <c r="K8" s="197">
        <f t="shared" si="2"/>
        <v>2731</v>
      </c>
      <c r="L8" s="65">
        <f>SUM('ป.ตรีพัทลุง '!E18,'ป.ตรีพัทลุง '!E28,'ป.ตรีพัทลุง '!E40,'ป.ตรีพัทลุง '!E53,'ป.ตรีพัทลุง '!E64,'ป.ตรีพัทลุง '!E75,'ป.ตรีพัทลุง '!E85,'ป.ตรีพัทลุง '!E95)</f>
        <v>240</v>
      </c>
      <c r="M8" s="65">
        <f>SUM('ป.ตรีพัทลุง '!F18,'ป.ตรีพัทลุง '!F28,'ป.ตรีพัทลุง '!F40,'ป.ตรีพัทลุง '!F53,'ป.ตรีพัทลุง '!F64,'ป.ตรีพัทลุง '!F75,'ป.ตรีพัทลุง '!F85,'ป.ตรีพัทลุง '!F95)</f>
        <v>511</v>
      </c>
      <c r="N8" s="66">
        <f t="shared" si="3"/>
        <v>751</v>
      </c>
      <c r="O8" s="101">
        <v>0</v>
      </c>
      <c r="P8" s="101">
        <v>0</v>
      </c>
      <c r="Q8" s="102">
        <f t="shared" si="4"/>
        <v>0</v>
      </c>
      <c r="R8" s="101">
        <f t="shared" si="5"/>
        <v>240</v>
      </c>
      <c r="S8" s="101">
        <f t="shared" si="5"/>
        <v>511</v>
      </c>
      <c r="T8" s="102">
        <f t="shared" si="5"/>
        <v>751</v>
      </c>
      <c r="U8" s="65">
        <f t="shared" si="6"/>
        <v>1127</v>
      </c>
      <c r="V8" s="65">
        <f t="shared" si="6"/>
        <v>2355</v>
      </c>
      <c r="W8" s="66">
        <f t="shared" si="6"/>
        <v>3482</v>
      </c>
    </row>
    <row r="9" spans="1:23" ht="21" customHeight="1">
      <c r="A9" s="54"/>
      <c r="B9" s="6">
        <v>3</v>
      </c>
      <c r="C9" s="65">
        <f>SUM(ภาคปกติ4ปี!H22,ภาคปกติ4ปี!H47,ภาคปกติ4ปี!H58,ภาคปกติ4ปี!H70,ภาคปกติ4ปี!H78,ภาคปกติ4ปี!H88)</f>
        <v>718</v>
      </c>
      <c r="D9" s="65">
        <f>SUM(ภาคปกติ4ปี!I22,ภาคปกติ4ปี!I47,ภาคปกติ4ปี!I58,ภาคปกติ4ปี!I70,ภาคปกติ4ปี!I78,ภาคปกติ4ปี!I88)</f>
        <v>1618</v>
      </c>
      <c r="E9" s="66">
        <f>SUM(C9:D9)</f>
        <v>2336</v>
      </c>
      <c r="F9" s="101">
        <f>SUM('นิติ UMภาคสมทบ'!H9,'นิติ UMภาคสมทบ'!H20)</f>
        <v>71</v>
      </c>
      <c r="G9" s="101">
        <f>SUM('นิติ UMภาคสมทบ'!I9,'นิติ UMภาคสมทบ'!I20)</f>
        <v>32</v>
      </c>
      <c r="H9" s="102">
        <f t="shared" si="0"/>
        <v>103</v>
      </c>
      <c r="I9" s="101">
        <f t="shared" si="1"/>
        <v>789</v>
      </c>
      <c r="J9" s="101">
        <f t="shared" si="1"/>
        <v>1650</v>
      </c>
      <c r="K9" s="197">
        <f t="shared" si="2"/>
        <v>2439</v>
      </c>
      <c r="L9" s="65">
        <f>SUM('ป.ตรีพัทลุง '!H18,'ป.ตรีพัทลุง '!H28,'ป.ตรีพัทลุง '!H40,'ป.ตรีพัทลุง '!H53,'ป.ตรีพัทลุง '!H64,'ป.ตรีพัทลุง '!H75,'ป.ตรีพัทลุง '!H85,'ป.ตรีพัทลุง '!H95)</f>
        <v>207</v>
      </c>
      <c r="M9" s="65">
        <f>SUM('ป.ตรีพัทลุง '!I18,'ป.ตรีพัทลุง '!I28,'ป.ตรีพัทลุง '!I40,'ป.ตรีพัทลุง '!I53,'ป.ตรีพัทลุง '!I64,'ป.ตรีพัทลุง '!I75,'ป.ตรีพัทลุง '!I85,'ป.ตรีพัทลุง '!I95)</f>
        <v>514</v>
      </c>
      <c r="N9" s="66">
        <f t="shared" si="3"/>
        <v>721</v>
      </c>
      <c r="O9" s="101">
        <v>0</v>
      </c>
      <c r="P9" s="101">
        <v>0</v>
      </c>
      <c r="Q9" s="102">
        <f t="shared" si="4"/>
        <v>0</v>
      </c>
      <c r="R9" s="101">
        <f t="shared" si="5"/>
        <v>207</v>
      </c>
      <c r="S9" s="101">
        <f t="shared" si="5"/>
        <v>514</v>
      </c>
      <c r="T9" s="102">
        <f t="shared" si="5"/>
        <v>721</v>
      </c>
      <c r="U9" s="65">
        <f t="shared" si="6"/>
        <v>996</v>
      </c>
      <c r="V9" s="65">
        <f t="shared" si="6"/>
        <v>2164</v>
      </c>
      <c r="W9" s="66">
        <f t="shared" si="6"/>
        <v>3160</v>
      </c>
    </row>
    <row r="10" spans="1:23" ht="21" customHeight="1">
      <c r="A10" s="54"/>
      <c r="B10" s="6">
        <v>4</v>
      </c>
      <c r="C10" s="65">
        <f>SUM(ภาคปกติ4ปี!K22,ภาคปกติ4ปี!K47,ภาคปกติ4ปี!K58,ภาคปกติ4ปี!K70,ภาคปกติ4ปี!K78,ภาคปกติ4ปี!K88)</f>
        <v>585</v>
      </c>
      <c r="D10" s="65">
        <f>SUM(ภาคปกติ4ปี!L22,ภาคปกติ4ปี!L47,ภาคปกติ4ปี!L58,ภาคปกติ4ปี!L70,ภาคปกติ4ปี!L78,ภาคปกติ4ปี!L88)</f>
        <v>1583</v>
      </c>
      <c r="E10" s="66">
        <f>SUM(C10:D10)</f>
        <v>2168</v>
      </c>
      <c r="F10" s="101">
        <f>SUM('นิติ UMภาคสมทบ'!K9,'นิติ UMภาคสมทบ'!K20)</f>
        <v>39</v>
      </c>
      <c r="G10" s="101">
        <f>SUM('นิติ UMภาคสมทบ'!L9,'นิติ UMภาคสมทบ'!L20)</f>
        <v>19</v>
      </c>
      <c r="H10" s="102">
        <f t="shared" si="0"/>
        <v>58</v>
      </c>
      <c r="I10" s="101">
        <f t="shared" si="1"/>
        <v>624</v>
      </c>
      <c r="J10" s="101">
        <f t="shared" si="1"/>
        <v>1602</v>
      </c>
      <c r="K10" s="197">
        <f t="shared" si="2"/>
        <v>2226</v>
      </c>
      <c r="L10" s="65">
        <f>SUM('ป.ตรีพัทลุง '!K18,'ป.ตรีพัทลุง '!K28,'ป.ตรีพัทลุง '!K40,'ป.ตรีพัทลุง '!K53,'ป.ตรีพัทลุง '!K64,'ป.ตรีพัทลุง '!K75,'ป.ตรีพัทลุง '!K85,'ป.ตรีพัทลุง '!K95)</f>
        <v>152</v>
      </c>
      <c r="M10" s="65">
        <f>SUM('ป.ตรีพัทลุง '!L18,'ป.ตรีพัทลุง '!L28,'ป.ตรีพัทลุง '!L40,'ป.ตรีพัทลุง '!L53,'ป.ตรีพัทลุง '!L64,'ป.ตรีพัทลุง '!L75,'ป.ตรีพัทลุง '!L85,'ป.ตรีพัทลุง '!L95)</f>
        <v>426</v>
      </c>
      <c r="N10" s="66">
        <f t="shared" si="3"/>
        <v>578</v>
      </c>
      <c r="O10" s="101">
        <v>0</v>
      </c>
      <c r="P10" s="101">
        <v>0</v>
      </c>
      <c r="Q10" s="102">
        <f t="shared" si="4"/>
        <v>0</v>
      </c>
      <c r="R10" s="101">
        <f t="shared" si="5"/>
        <v>152</v>
      </c>
      <c r="S10" s="101">
        <f t="shared" si="5"/>
        <v>426</v>
      </c>
      <c r="T10" s="102">
        <f t="shared" si="5"/>
        <v>578</v>
      </c>
      <c r="U10" s="65">
        <f t="shared" si="6"/>
        <v>776</v>
      </c>
      <c r="V10" s="65">
        <f t="shared" si="6"/>
        <v>2028</v>
      </c>
      <c r="W10" s="66">
        <f t="shared" si="6"/>
        <v>2804</v>
      </c>
    </row>
    <row r="11" spans="1:23" ht="21" customHeight="1">
      <c r="A11" s="54"/>
      <c r="B11" s="6">
        <v>5</v>
      </c>
      <c r="C11" s="65">
        <f>SUM(ภาคปกติ4ปี!N22,ภาคปกติ4ปี!N47,ภาคปกติ4ปี!N58,ภาคปกติ4ปี!N70,ภาคปกติ4ปี!N78,ภาคปกติ4ปี!N88)</f>
        <v>65</v>
      </c>
      <c r="D11" s="65">
        <f>SUM(ภาคปกติ4ปี!O22,ภาคปกติ4ปี!O47,ภาคปกติ4ปี!O58,ภาคปกติ4ปี!O70,ภาคปกติ4ปี!O78,ภาคปกติ4ปี!O88)</f>
        <v>67</v>
      </c>
      <c r="E11" s="66">
        <f>SUM(C11:D11)</f>
        <v>132</v>
      </c>
      <c r="F11" s="101">
        <f>SUM('นิติ UMภาคสมทบ'!N9,'นิติ UMภาคสมทบ'!N20)</f>
        <v>10</v>
      </c>
      <c r="G11" s="101">
        <f>SUM('นิติ UMภาคสมทบ'!O9)</f>
        <v>10</v>
      </c>
      <c r="H11" s="102">
        <f t="shared" si="0"/>
        <v>20</v>
      </c>
      <c r="I11" s="101">
        <f t="shared" si="1"/>
        <v>75</v>
      </c>
      <c r="J11" s="101">
        <f t="shared" si="1"/>
        <v>77</v>
      </c>
      <c r="K11" s="197">
        <f t="shared" si="2"/>
        <v>152</v>
      </c>
      <c r="L11" s="65">
        <f>SUM('ป.ตรีพัทลุง '!N18,'ป.ตรีพัทลุง '!N28,'ป.ตรีพัทลุง '!N40,'ป.ตรีพัทลุง '!N53,'ป.ตรีพัทลุง '!N64,'ป.ตรีพัทลุง '!N75,'ป.ตรีพัทลุง '!N85,'ป.ตรีพัทลุง '!N95)</f>
        <v>18</v>
      </c>
      <c r="M11" s="65">
        <f>SUM('ป.ตรีพัทลุง '!O18,'ป.ตรีพัทลุง '!O28,'ป.ตรีพัทลุง '!O40,'ป.ตรีพัทลุง '!O53,'ป.ตรีพัทลุง '!O64,'ป.ตรีพัทลุง '!O75,'ป.ตรีพัทลุง '!O85,'ป.ตรีพัทลุง '!O95)</f>
        <v>16</v>
      </c>
      <c r="N11" s="200">
        <f t="shared" si="3"/>
        <v>34</v>
      </c>
      <c r="O11" s="101">
        <v>0</v>
      </c>
      <c r="P11" s="101">
        <v>0</v>
      </c>
      <c r="Q11" s="102">
        <f t="shared" si="4"/>
        <v>0</v>
      </c>
      <c r="R11" s="101">
        <f t="shared" si="5"/>
        <v>18</v>
      </c>
      <c r="S11" s="101">
        <f t="shared" si="5"/>
        <v>16</v>
      </c>
      <c r="T11" s="102">
        <f t="shared" si="5"/>
        <v>34</v>
      </c>
      <c r="U11" s="65">
        <f t="shared" si="6"/>
        <v>93</v>
      </c>
      <c r="V11" s="65">
        <f t="shared" si="6"/>
        <v>93</v>
      </c>
      <c r="W11" s="66">
        <f t="shared" si="6"/>
        <v>186</v>
      </c>
    </row>
    <row r="12" spans="1:23" s="51" customFormat="1" ht="21" customHeight="1">
      <c r="A12" s="55" t="s">
        <v>6</v>
      </c>
      <c r="B12" s="55"/>
      <c r="C12" s="67">
        <f>SUM(C7:C11)</f>
        <v>3082</v>
      </c>
      <c r="D12" s="67">
        <f>SUM(D7:D11)</f>
        <v>6915</v>
      </c>
      <c r="E12" s="67">
        <f>SUM(E7:E11)</f>
        <v>9997</v>
      </c>
      <c r="F12" s="201">
        <f>SUM(F7:F11)</f>
        <v>398</v>
      </c>
      <c r="G12" s="201">
        <f>SUM(G7:G11)</f>
        <v>304</v>
      </c>
      <c r="H12" s="201">
        <f>SUM(F12:G12)</f>
        <v>702</v>
      </c>
      <c r="I12" s="201">
        <f>SUM(I7:I11)</f>
        <v>3480</v>
      </c>
      <c r="J12" s="201">
        <f>SUM(J7:J11)</f>
        <v>7219</v>
      </c>
      <c r="K12" s="202">
        <f t="shared" si="2"/>
        <v>10699</v>
      </c>
      <c r="L12" s="203">
        <f>SUM(L7:L11)</f>
        <v>880</v>
      </c>
      <c r="M12" s="201">
        <f>SUM(M7:M11)</f>
        <v>1911</v>
      </c>
      <c r="N12" s="204">
        <f>SUM(L12:M12)</f>
        <v>2791</v>
      </c>
      <c r="O12" s="201">
        <f>SUM(O7:O11)</f>
        <v>0</v>
      </c>
      <c r="P12" s="201">
        <f>SUM(P7:P11)</f>
        <v>0</v>
      </c>
      <c r="Q12" s="201">
        <f t="shared" si="4"/>
        <v>0</v>
      </c>
      <c r="R12" s="201">
        <f aca="true" t="shared" si="7" ref="R12:W12">SUM(R7:R11)</f>
        <v>880</v>
      </c>
      <c r="S12" s="201">
        <f t="shared" si="7"/>
        <v>1911</v>
      </c>
      <c r="T12" s="201">
        <f t="shared" si="7"/>
        <v>2791</v>
      </c>
      <c r="U12" s="67">
        <f>SUM(U7:U11)</f>
        <v>4360</v>
      </c>
      <c r="V12" s="67">
        <f t="shared" si="7"/>
        <v>9130</v>
      </c>
      <c r="W12" s="67">
        <f t="shared" si="7"/>
        <v>13490</v>
      </c>
    </row>
    <row r="13" spans="1:26" s="51" customFormat="1" ht="21" customHeight="1">
      <c r="A13" s="52" t="s">
        <v>24</v>
      </c>
      <c r="B13" s="6">
        <v>4</v>
      </c>
      <c r="C13" s="65">
        <f>SUM(ศึกษา5ปี!K17)</f>
        <v>0</v>
      </c>
      <c r="D13" s="65">
        <f>SUM(ศึกษา5ปี!L17)</f>
        <v>0</v>
      </c>
      <c r="E13" s="66">
        <f>SUM(C13:D13)</f>
        <v>0</v>
      </c>
      <c r="F13" s="101">
        <v>0</v>
      </c>
      <c r="G13" s="101">
        <v>0</v>
      </c>
      <c r="H13" s="102">
        <f>SUM(F13:G13)</f>
        <v>0</v>
      </c>
      <c r="I13" s="101">
        <f aca="true" t="shared" si="8" ref="I13:J15">SUM(C13,F13)</f>
        <v>0</v>
      </c>
      <c r="J13" s="101">
        <f t="shared" si="8"/>
        <v>0</v>
      </c>
      <c r="K13" s="197">
        <f t="shared" si="2"/>
        <v>0</v>
      </c>
      <c r="L13" s="205">
        <v>0</v>
      </c>
      <c r="M13" s="101">
        <v>0</v>
      </c>
      <c r="N13" s="102">
        <f>SUM(L13:M13)</f>
        <v>0</v>
      </c>
      <c r="O13" s="101">
        <v>0</v>
      </c>
      <c r="P13" s="101">
        <v>0</v>
      </c>
      <c r="Q13" s="102">
        <f>SUM(O13:P13)</f>
        <v>0</v>
      </c>
      <c r="R13" s="101">
        <f aca="true" t="shared" si="9" ref="R13:S15">SUM(L13,O13)</f>
        <v>0</v>
      </c>
      <c r="S13" s="101">
        <f t="shared" si="9"/>
        <v>0</v>
      </c>
      <c r="T13" s="102">
        <f>SUM(R13:S13,N13,Q13)</f>
        <v>0</v>
      </c>
      <c r="U13" s="65">
        <f aca="true" t="shared" si="10" ref="U13:V15">SUM(I13,R13)</f>
        <v>0</v>
      </c>
      <c r="V13" s="65">
        <f t="shared" si="10"/>
        <v>0</v>
      </c>
      <c r="W13" s="66">
        <f aca="true" t="shared" si="11" ref="W13:W19">SUM(U13:V13)</f>
        <v>0</v>
      </c>
      <c r="Z13" s="244"/>
    </row>
    <row r="14" spans="1:23" s="51" customFormat="1" ht="21" customHeight="1">
      <c r="A14" s="99" t="s">
        <v>190</v>
      </c>
      <c r="B14" s="6">
        <v>5</v>
      </c>
      <c r="C14" s="65">
        <f>SUM(ศึกษา5ปี!N17)</f>
        <v>117</v>
      </c>
      <c r="D14" s="65">
        <f>SUM(ศึกษา5ปี!O17)</f>
        <v>275</v>
      </c>
      <c r="E14" s="66">
        <f>SUM(C14:D14)</f>
        <v>392</v>
      </c>
      <c r="F14" s="101">
        <v>0</v>
      </c>
      <c r="G14" s="101">
        <v>0</v>
      </c>
      <c r="H14" s="102">
        <f>SUM(F14:G14)</f>
        <v>0</v>
      </c>
      <c r="I14" s="101">
        <f t="shared" si="8"/>
        <v>117</v>
      </c>
      <c r="J14" s="101">
        <f t="shared" si="8"/>
        <v>275</v>
      </c>
      <c r="K14" s="197">
        <f t="shared" si="2"/>
        <v>392</v>
      </c>
      <c r="L14" s="205">
        <v>0</v>
      </c>
      <c r="M14" s="101">
        <v>0</v>
      </c>
      <c r="N14" s="102">
        <f>SUM(L14:M14)</f>
        <v>0</v>
      </c>
      <c r="O14" s="101">
        <v>0</v>
      </c>
      <c r="P14" s="101">
        <v>0</v>
      </c>
      <c r="Q14" s="102">
        <f>SUM(O14:P14)</f>
        <v>0</v>
      </c>
      <c r="R14" s="101">
        <f t="shared" si="9"/>
        <v>0</v>
      </c>
      <c r="S14" s="101">
        <f t="shared" si="9"/>
        <v>0</v>
      </c>
      <c r="T14" s="102">
        <f>SUM(R14:S14,N14,Q14)</f>
        <v>0</v>
      </c>
      <c r="U14" s="65">
        <f t="shared" si="10"/>
        <v>117</v>
      </c>
      <c r="V14" s="65">
        <f t="shared" si="10"/>
        <v>275</v>
      </c>
      <c r="W14" s="66">
        <f t="shared" si="11"/>
        <v>392</v>
      </c>
    </row>
    <row r="15" spans="1:23" s="51" customFormat="1" ht="21" customHeight="1">
      <c r="A15" s="120"/>
      <c r="B15" s="123">
        <v>6</v>
      </c>
      <c r="C15" s="206">
        <f>SUM(ศึกษา5ปี!Q17)</f>
        <v>8</v>
      </c>
      <c r="D15" s="206">
        <f>SUM(ศึกษา5ปี!R17)</f>
        <v>11</v>
      </c>
      <c r="E15" s="66">
        <f>SUM(C15:D15)</f>
        <v>19</v>
      </c>
      <c r="F15" s="207">
        <v>0</v>
      </c>
      <c r="G15" s="207">
        <v>0</v>
      </c>
      <c r="H15" s="102">
        <f>SUM(F15:G15)</f>
        <v>0</v>
      </c>
      <c r="I15" s="101">
        <f t="shared" si="8"/>
        <v>8</v>
      </c>
      <c r="J15" s="101">
        <f t="shared" si="8"/>
        <v>11</v>
      </c>
      <c r="K15" s="197">
        <f t="shared" si="2"/>
        <v>19</v>
      </c>
      <c r="L15" s="208">
        <v>0</v>
      </c>
      <c r="M15" s="207">
        <v>0</v>
      </c>
      <c r="N15" s="102">
        <f>SUM(L15:M15)</f>
        <v>0</v>
      </c>
      <c r="O15" s="207">
        <v>0</v>
      </c>
      <c r="P15" s="207">
        <v>0</v>
      </c>
      <c r="Q15" s="102">
        <f>SUM(O15:P15)</f>
        <v>0</v>
      </c>
      <c r="R15" s="101">
        <f t="shared" si="9"/>
        <v>0</v>
      </c>
      <c r="S15" s="101">
        <f t="shared" si="9"/>
        <v>0</v>
      </c>
      <c r="T15" s="102">
        <f>SUM(R15:S15,N15,Q15)</f>
        <v>0</v>
      </c>
      <c r="U15" s="65">
        <f t="shared" si="10"/>
        <v>8</v>
      </c>
      <c r="V15" s="65">
        <f t="shared" si="10"/>
        <v>11</v>
      </c>
      <c r="W15" s="66">
        <f t="shared" si="11"/>
        <v>19</v>
      </c>
    </row>
    <row r="16" spans="1:24" s="51" customFormat="1" ht="21" customHeight="1">
      <c r="A16" s="121" t="s">
        <v>6</v>
      </c>
      <c r="B16" s="121"/>
      <c r="C16" s="209">
        <f aca="true" t="shared" si="12" ref="C16:J16">SUM(C13:C15)</f>
        <v>125</v>
      </c>
      <c r="D16" s="209">
        <f t="shared" si="12"/>
        <v>286</v>
      </c>
      <c r="E16" s="209">
        <f t="shared" si="12"/>
        <v>411</v>
      </c>
      <c r="F16" s="210">
        <f t="shared" si="12"/>
        <v>0</v>
      </c>
      <c r="G16" s="210">
        <f t="shared" si="12"/>
        <v>0</v>
      </c>
      <c r="H16" s="210">
        <f t="shared" si="12"/>
        <v>0</v>
      </c>
      <c r="I16" s="210">
        <f t="shared" si="12"/>
        <v>125</v>
      </c>
      <c r="J16" s="210">
        <f t="shared" si="12"/>
        <v>286</v>
      </c>
      <c r="K16" s="211">
        <f t="shared" si="2"/>
        <v>411</v>
      </c>
      <c r="L16" s="212">
        <f aca="true" t="shared" si="13" ref="L16:S16">SUM(L13:L15)</f>
        <v>0</v>
      </c>
      <c r="M16" s="210">
        <f t="shared" si="13"/>
        <v>0</v>
      </c>
      <c r="N16" s="210">
        <f t="shared" si="13"/>
        <v>0</v>
      </c>
      <c r="O16" s="210">
        <f t="shared" si="13"/>
        <v>0</v>
      </c>
      <c r="P16" s="210">
        <f t="shared" si="13"/>
        <v>0</v>
      </c>
      <c r="Q16" s="210">
        <f t="shared" si="13"/>
        <v>0</v>
      </c>
      <c r="R16" s="210">
        <f t="shared" si="13"/>
        <v>0</v>
      </c>
      <c r="S16" s="210">
        <f t="shared" si="13"/>
        <v>0</v>
      </c>
      <c r="T16" s="210">
        <f>SUM(R16:S16,N16,Q16)</f>
        <v>0</v>
      </c>
      <c r="U16" s="209">
        <f>SUM(U13:U15)</f>
        <v>125</v>
      </c>
      <c r="V16" s="209">
        <f>SUM(V13:V15)</f>
        <v>286</v>
      </c>
      <c r="W16" s="209">
        <f t="shared" si="11"/>
        <v>411</v>
      </c>
      <c r="X16" s="244"/>
    </row>
    <row r="17" spans="1:25" ht="21" customHeight="1">
      <c r="A17" s="52" t="s">
        <v>23</v>
      </c>
      <c r="B17" s="6">
        <v>3</v>
      </c>
      <c r="C17" s="101">
        <f>SUM('ปกติสมทบ 2 ปี'!B11)</f>
        <v>6</v>
      </c>
      <c r="D17" s="101">
        <f>SUM('ปกติสมทบ 2 ปี'!C11)</f>
        <v>74</v>
      </c>
      <c r="E17" s="102">
        <f>SUM(C17:D17)</f>
        <v>80</v>
      </c>
      <c r="F17" s="101">
        <f>SUM('ปกติสมทบ 2 ปี'!B22)</f>
        <v>27</v>
      </c>
      <c r="G17" s="101">
        <f>SUM('ปกติสมทบ 2 ปี'!C22)</f>
        <v>130</v>
      </c>
      <c r="H17" s="102">
        <f t="shared" si="0"/>
        <v>157</v>
      </c>
      <c r="I17" s="101">
        <f aca="true" t="shared" si="14" ref="I17:J19">SUM(C17,F17)</f>
        <v>33</v>
      </c>
      <c r="J17" s="101">
        <f t="shared" si="14"/>
        <v>204</v>
      </c>
      <c r="K17" s="197">
        <f t="shared" si="2"/>
        <v>237</v>
      </c>
      <c r="L17" s="198">
        <v>0</v>
      </c>
      <c r="M17" s="101">
        <v>0</v>
      </c>
      <c r="N17" s="213">
        <f t="shared" si="3"/>
        <v>0</v>
      </c>
      <c r="O17" s="214">
        <v>0</v>
      </c>
      <c r="P17" s="101">
        <v>0</v>
      </c>
      <c r="Q17" s="213">
        <f t="shared" si="4"/>
        <v>0</v>
      </c>
      <c r="R17" s="101">
        <f aca="true" t="shared" si="15" ref="R17:T19">SUM(L17,O17)</f>
        <v>0</v>
      </c>
      <c r="S17" s="101">
        <f t="shared" si="15"/>
        <v>0</v>
      </c>
      <c r="T17" s="102">
        <f t="shared" si="15"/>
        <v>0</v>
      </c>
      <c r="U17" s="65">
        <f aca="true" t="shared" si="16" ref="U17:V19">SUM(I17,R17)</f>
        <v>33</v>
      </c>
      <c r="V17" s="65">
        <f t="shared" si="16"/>
        <v>204</v>
      </c>
      <c r="W17" s="66">
        <f t="shared" si="11"/>
        <v>237</v>
      </c>
      <c r="Y17" s="245"/>
    </row>
    <row r="18" spans="1:23" ht="21" customHeight="1">
      <c r="A18" s="99" t="s">
        <v>65</v>
      </c>
      <c r="B18" s="6">
        <v>4</v>
      </c>
      <c r="C18" s="101">
        <f>SUM('ปกติสมทบ 2 ปี'!E11)</f>
        <v>8</v>
      </c>
      <c r="D18" s="101">
        <f>SUM('ปกติสมทบ 2 ปี'!F11)</f>
        <v>91</v>
      </c>
      <c r="E18" s="102">
        <f>SUM(C18:D18)</f>
        <v>99</v>
      </c>
      <c r="F18" s="101">
        <f>SUM('ปกติสมทบ 2 ปี'!E22)</f>
        <v>17</v>
      </c>
      <c r="G18" s="101">
        <f>SUM('ปกติสมทบ 2 ปี'!F22)</f>
        <v>171</v>
      </c>
      <c r="H18" s="102">
        <f t="shared" si="0"/>
        <v>188</v>
      </c>
      <c r="I18" s="101">
        <f t="shared" si="14"/>
        <v>25</v>
      </c>
      <c r="J18" s="101">
        <f t="shared" si="14"/>
        <v>262</v>
      </c>
      <c r="K18" s="197">
        <f t="shared" si="2"/>
        <v>287</v>
      </c>
      <c r="L18" s="198">
        <v>0</v>
      </c>
      <c r="M18" s="101">
        <v>0</v>
      </c>
      <c r="N18" s="213">
        <f t="shared" si="3"/>
        <v>0</v>
      </c>
      <c r="O18" s="214">
        <v>0</v>
      </c>
      <c r="P18" s="101">
        <v>0</v>
      </c>
      <c r="Q18" s="213">
        <f t="shared" si="4"/>
        <v>0</v>
      </c>
      <c r="R18" s="101">
        <f t="shared" si="15"/>
        <v>0</v>
      </c>
      <c r="S18" s="101">
        <f t="shared" si="15"/>
        <v>0</v>
      </c>
      <c r="T18" s="102">
        <f t="shared" si="15"/>
        <v>0</v>
      </c>
      <c r="U18" s="65">
        <f t="shared" si="16"/>
        <v>25</v>
      </c>
      <c r="V18" s="65">
        <f t="shared" si="16"/>
        <v>262</v>
      </c>
      <c r="W18" s="66">
        <f t="shared" si="11"/>
        <v>287</v>
      </c>
    </row>
    <row r="19" spans="1:23" ht="21" customHeight="1">
      <c r="A19" s="54"/>
      <c r="B19" s="6">
        <v>5</v>
      </c>
      <c r="C19" s="101">
        <f>SUM('ปกติสมทบ 2 ปี'!H11)</f>
        <v>0</v>
      </c>
      <c r="D19" s="101">
        <f>SUM('ปกติสมทบ 2 ปี'!I11)</f>
        <v>21</v>
      </c>
      <c r="E19" s="102">
        <f>SUM(C19:D19)</f>
        <v>21</v>
      </c>
      <c r="F19" s="101">
        <f>SUM('ปกติสมทบ 2 ปี'!H22)</f>
        <v>7</v>
      </c>
      <c r="G19" s="101">
        <f>SUM('ปกติสมทบ 2 ปี'!I22)</f>
        <v>35</v>
      </c>
      <c r="H19" s="102">
        <f t="shared" si="0"/>
        <v>42</v>
      </c>
      <c r="I19" s="101">
        <f t="shared" si="14"/>
        <v>7</v>
      </c>
      <c r="J19" s="101">
        <f t="shared" si="14"/>
        <v>56</v>
      </c>
      <c r="K19" s="197">
        <f t="shared" si="2"/>
        <v>63</v>
      </c>
      <c r="L19" s="198">
        <v>0</v>
      </c>
      <c r="M19" s="199">
        <v>0</v>
      </c>
      <c r="N19" s="213">
        <f t="shared" si="3"/>
        <v>0</v>
      </c>
      <c r="O19" s="214">
        <v>0</v>
      </c>
      <c r="P19" s="101">
        <v>0</v>
      </c>
      <c r="Q19" s="213">
        <f t="shared" si="4"/>
        <v>0</v>
      </c>
      <c r="R19" s="101">
        <f t="shared" si="15"/>
        <v>0</v>
      </c>
      <c r="S19" s="101">
        <f t="shared" si="15"/>
        <v>0</v>
      </c>
      <c r="T19" s="102">
        <f t="shared" si="15"/>
        <v>0</v>
      </c>
      <c r="U19" s="65">
        <f t="shared" si="16"/>
        <v>7</v>
      </c>
      <c r="V19" s="65">
        <f t="shared" si="16"/>
        <v>56</v>
      </c>
      <c r="W19" s="66">
        <f t="shared" si="11"/>
        <v>63</v>
      </c>
    </row>
    <row r="20" spans="1:23" s="51" customFormat="1" ht="21" customHeight="1" thickBot="1">
      <c r="A20" s="57" t="s">
        <v>6</v>
      </c>
      <c r="B20" s="57"/>
      <c r="C20" s="215">
        <f>SUM(C17:C19)</f>
        <v>14</v>
      </c>
      <c r="D20" s="215">
        <f aca="true" t="shared" si="17" ref="D20:W20">SUM(D17:D19)</f>
        <v>186</v>
      </c>
      <c r="E20" s="215">
        <f t="shared" si="17"/>
        <v>200</v>
      </c>
      <c r="F20" s="215">
        <f t="shared" si="17"/>
        <v>51</v>
      </c>
      <c r="G20" s="215">
        <f t="shared" si="17"/>
        <v>336</v>
      </c>
      <c r="H20" s="215">
        <f t="shared" si="17"/>
        <v>387</v>
      </c>
      <c r="I20" s="215">
        <f>SUM(I17:I19)</f>
        <v>65</v>
      </c>
      <c r="J20" s="215">
        <f t="shared" si="17"/>
        <v>522</v>
      </c>
      <c r="K20" s="216">
        <f t="shared" si="17"/>
        <v>587</v>
      </c>
      <c r="L20" s="217">
        <f t="shared" si="17"/>
        <v>0</v>
      </c>
      <c r="M20" s="215">
        <f t="shared" si="17"/>
        <v>0</v>
      </c>
      <c r="N20" s="215">
        <f t="shared" si="17"/>
        <v>0</v>
      </c>
      <c r="O20" s="215">
        <f t="shared" si="17"/>
        <v>0</v>
      </c>
      <c r="P20" s="215">
        <f t="shared" si="17"/>
        <v>0</v>
      </c>
      <c r="Q20" s="215">
        <f t="shared" si="17"/>
        <v>0</v>
      </c>
      <c r="R20" s="215">
        <f t="shared" si="17"/>
        <v>0</v>
      </c>
      <c r="S20" s="215">
        <f t="shared" si="17"/>
        <v>0</v>
      </c>
      <c r="T20" s="215">
        <f t="shared" si="17"/>
        <v>0</v>
      </c>
      <c r="U20" s="218">
        <f t="shared" si="17"/>
        <v>65</v>
      </c>
      <c r="V20" s="218">
        <f t="shared" si="17"/>
        <v>522</v>
      </c>
      <c r="W20" s="218">
        <f t="shared" si="17"/>
        <v>587</v>
      </c>
    </row>
    <row r="21" spans="1:23" s="51" customFormat="1" ht="23.25" thickBot="1" thickTop="1">
      <c r="A21" s="762" t="s">
        <v>25</v>
      </c>
      <c r="B21" s="763"/>
      <c r="C21" s="219">
        <f>SUM(C20,C16,C12)</f>
        <v>3221</v>
      </c>
      <c r="D21" s="219">
        <f>SUM(D20,D16,D12)</f>
        <v>7387</v>
      </c>
      <c r="E21" s="219">
        <f aca="true" t="shared" si="18" ref="E21:W21">SUM(E12,E16,E20)</f>
        <v>10608</v>
      </c>
      <c r="F21" s="219">
        <f t="shared" si="18"/>
        <v>449</v>
      </c>
      <c r="G21" s="219">
        <f t="shared" si="18"/>
        <v>640</v>
      </c>
      <c r="H21" s="219">
        <f t="shared" si="18"/>
        <v>1089</v>
      </c>
      <c r="I21" s="219">
        <f t="shared" si="18"/>
        <v>3670</v>
      </c>
      <c r="J21" s="219">
        <f t="shared" si="18"/>
        <v>8027</v>
      </c>
      <c r="K21" s="594">
        <f t="shared" si="18"/>
        <v>11697</v>
      </c>
      <c r="L21" s="220">
        <f t="shared" si="18"/>
        <v>880</v>
      </c>
      <c r="M21" s="219">
        <f t="shared" si="18"/>
        <v>1911</v>
      </c>
      <c r="N21" s="219">
        <f t="shared" si="18"/>
        <v>2791</v>
      </c>
      <c r="O21" s="219">
        <f t="shared" si="18"/>
        <v>0</v>
      </c>
      <c r="P21" s="219">
        <f t="shared" si="18"/>
        <v>0</v>
      </c>
      <c r="Q21" s="219">
        <f t="shared" si="18"/>
        <v>0</v>
      </c>
      <c r="R21" s="219">
        <f t="shared" si="18"/>
        <v>880</v>
      </c>
      <c r="S21" s="219">
        <f t="shared" si="18"/>
        <v>1911</v>
      </c>
      <c r="T21" s="595">
        <f t="shared" si="18"/>
        <v>2791</v>
      </c>
      <c r="U21" s="219">
        <f t="shared" si="18"/>
        <v>4550</v>
      </c>
      <c r="V21" s="219">
        <f t="shared" si="18"/>
        <v>9938</v>
      </c>
      <c r="W21" s="221">
        <f t="shared" si="18"/>
        <v>14488</v>
      </c>
    </row>
    <row r="22" spans="1:23" ht="21" customHeight="1">
      <c r="A22" s="52" t="s">
        <v>88</v>
      </c>
      <c r="B22" s="6">
        <v>1</v>
      </c>
      <c r="C22" s="101">
        <v>0</v>
      </c>
      <c r="D22" s="101">
        <v>0</v>
      </c>
      <c r="E22" s="102">
        <f>SUM(C22:D22)</f>
        <v>0</v>
      </c>
      <c r="F22" s="101">
        <f>SUM('ป.โท สงขลา'!B69)</f>
        <v>25</v>
      </c>
      <c r="G22" s="101">
        <v>117</v>
      </c>
      <c r="H22" s="102">
        <f>SUM(F22:G22)</f>
        <v>142</v>
      </c>
      <c r="I22" s="101">
        <f>SUM(C22,F22)</f>
        <v>25</v>
      </c>
      <c r="J22" s="101">
        <f>SUM(D22,G22)</f>
        <v>117</v>
      </c>
      <c r="K22" s="197">
        <f aca="true" t="shared" si="19" ref="K22:K27">SUM(I22:J22)</f>
        <v>142</v>
      </c>
      <c r="L22" s="205">
        <v>0</v>
      </c>
      <c r="M22" s="101">
        <v>0</v>
      </c>
      <c r="N22" s="102">
        <f>SUM(L22:M22)</f>
        <v>0</v>
      </c>
      <c r="O22" s="101">
        <v>0</v>
      </c>
      <c r="P22" s="101">
        <v>0</v>
      </c>
      <c r="Q22" s="102">
        <f>SUM(O22:P22)</f>
        <v>0</v>
      </c>
      <c r="R22" s="101">
        <f>SUM(L22,O22)</f>
        <v>0</v>
      </c>
      <c r="S22" s="101">
        <f>SUM(M22,P22)</f>
        <v>0</v>
      </c>
      <c r="T22" s="102">
        <f aca="true" t="shared" si="20" ref="T22:T31">SUM(R22:S22)</f>
        <v>0</v>
      </c>
      <c r="U22" s="65">
        <f>SUM(I22,R22)</f>
        <v>25</v>
      </c>
      <c r="V22" s="65">
        <f>SUM(J22,S22)</f>
        <v>117</v>
      </c>
      <c r="W22" s="66">
        <f aca="true" t="shared" si="21" ref="W22:W27">SUM(U22:V22)</f>
        <v>142</v>
      </c>
    </row>
    <row r="23" spans="1:23" ht="21" customHeight="1">
      <c r="A23" s="52" t="s">
        <v>87</v>
      </c>
      <c r="B23" s="6">
        <v>2</v>
      </c>
      <c r="C23" s="101">
        <v>0</v>
      </c>
      <c r="D23" s="101">
        <v>0</v>
      </c>
      <c r="E23" s="102">
        <f>SUM(C23:D23)</f>
        <v>0</v>
      </c>
      <c r="F23" s="101">
        <f>SUM('ป.โท สงขลา'!E69)</f>
        <v>27</v>
      </c>
      <c r="G23" s="101">
        <f>SUM('ป.โท สงขลา'!F69)</f>
        <v>90</v>
      </c>
      <c r="H23" s="102">
        <f>SUM(F23:G23)</f>
        <v>117</v>
      </c>
      <c r="I23" s="101">
        <f>SUM(C23,F23)</f>
        <v>27</v>
      </c>
      <c r="J23" s="101">
        <f>SUM(D23,G23)</f>
        <v>90</v>
      </c>
      <c r="K23" s="197">
        <f>SUM(I23:J23)</f>
        <v>117</v>
      </c>
      <c r="L23" s="205">
        <v>0</v>
      </c>
      <c r="M23" s="101">
        <v>0</v>
      </c>
      <c r="N23" s="102">
        <f>SUM(L23:M23)</f>
        <v>0</v>
      </c>
      <c r="O23" s="101">
        <v>0</v>
      </c>
      <c r="P23" s="101">
        <v>0</v>
      </c>
      <c r="Q23" s="102">
        <f>SUM(O23:P23)</f>
        <v>0</v>
      </c>
      <c r="R23" s="101">
        <v>0</v>
      </c>
      <c r="S23" s="101">
        <v>0</v>
      </c>
      <c r="T23" s="102">
        <f>SUM(R23:S23)</f>
        <v>0</v>
      </c>
      <c r="U23" s="65">
        <f>SUM(I23,R23)</f>
        <v>27</v>
      </c>
      <c r="V23" s="65">
        <f>SUM(J23,S23)</f>
        <v>90</v>
      </c>
      <c r="W23" s="66">
        <f>SUM(U23:V23)</f>
        <v>117</v>
      </c>
    </row>
    <row r="24" spans="1:23" s="51" customFormat="1" ht="21" customHeight="1">
      <c r="A24" s="55" t="s">
        <v>6</v>
      </c>
      <c r="B24" s="55"/>
      <c r="C24" s="201">
        <f>SUM(C22:C23)</f>
        <v>0</v>
      </c>
      <c r="D24" s="201">
        <f aca="true" t="shared" si="22" ref="D24:V24">SUM(D22:D23)</f>
        <v>0</v>
      </c>
      <c r="E24" s="201">
        <f t="shared" si="22"/>
        <v>0</v>
      </c>
      <c r="F24" s="201">
        <f t="shared" si="22"/>
        <v>52</v>
      </c>
      <c r="G24" s="201">
        <f>SUM(G22:G23)</f>
        <v>207</v>
      </c>
      <c r="H24" s="201">
        <f>SUM(H22:H23)</f>
        <v>259</v>
      </c>
      <c r="I24" s="201">
        <f>SUM(I22:I23)</f>
        <v>52</v>
      </c>
      <c r="J24" s="201">
        <f t="shared" si="22"/>
        <v>207</v>
      </c>
      <c r="K24" s="202">
        <f>SUM(K22:K23)</f>
        <v>259</v>
      </c>
      <c r="L24" s="204">
        <f t="shared" si="22"/>
        <v>0</v>
      </c>
      <c r="M24" s="201">
        <f t="shared" si="22"/>
        <v>0</v>
      </c>
      <c r="N24" s="201">
        <f t="shared" si="22"/>
        <v>0</v>
      </c>
      <c r="O24" s="201">
        <f t="shared" si="22"/>
        <v>0</v>
      </c>
      <c r="P24" s="201">
        <f t="shared" si="22"/>
        <v>0</v>
      </c>
      <c r="Q24" s="201">
        <f t="shared" si="22"/>
        <v>0</v>
      </c>
      <c r="R24" s="201">
        <f t="shared" si="22"/>
        <v>0</v>
      </c>
      <c r="S24" s="201">
        <f t="shared" si="22"/>
        <v>0</v>
      </c>
      <c r="T24" s="201">
        <f t="shared" si="22"/>
        <v>0</v>
      </c>
      <c r="U24" s="67">
        <f t="shared" si="22"/>
        <v>52</v>
      </c>
      <c r="V24" s="67">
        <f t="shared" si="22"/>
        <v>207</v>
      </c>
      <c r="W24" s="67">
        <f>SUM(W22:W23)</f>
        <v>259</v>
      </c>
    </row>
    <row r="25" spans="1:23" s="117" customFormat="1" ht="21" customHeight="1">
      <c r="A25" s="52" t="s">
        <v>26</v>
      </c>
      <c r="B25" s="6">
        <v>1</v>
      </c>
      <c r="C25" s="101">
        <f>SUM('ป.โท สงขลา'!B19)</f>
        <v>16</v>
      </c>
      <c r="D25" s="101">
        <f>SUM('ป.โท สงขลา'!C19)</f>
        <v>38</v>
      </c>
      <c r="E25" s="102">
        <f>SUM(C25:D25)</f>
        <v>54</v>
      </c>
      <c r="F25" s="101">
        <f>SUM('ป.โท สงขลา'!B41)</f>
        <v>49</v>
      </c>
      <c r="G25" s="101">
        <f>SUM('ป.โท สงขลา'!C41)</f>
        <v>89</v>
      </c>
      <c r="H25" s="102">
        <f aca="true" t="shared" si="23" ref="H25:H31">SUM(F25:G25)</f>
        <v>138</v>
      </c>
      <c r="I25" s="101">
        <f aca="true" t="shared" si="24" ref="I25:J27">SUM(C25,F25)</f>
        <v>65</v>
      </c>
      <c r="J25" s="101">
        <f t="shared" si="24"/>
        <v>127</v>
      </c>
      <c r="K25" s="197">
        <f t="shared" si="19"/>
        <v>192</v>
      </c>
      <c r="L25" s="222">
        <f>SUM('ป.โทพัทลุง '!B14)</f>
        <v>1</v>
      </c>
      <c r="M25" s="413">
        <f>SUM('ป.โทพัทลุง '!C14)</f>
        <v>14</v>
      </c>
      <c r="N25" s="217">
        <f>SUM(L25:M25)</f>
        <v>15</v>
      </c>
      <c r="O25" s="101">
        <f>SUM('ป.โทพัทลุง '!B26)</f>
        <v>1</v>
      </c>
      <c r="P25" s="101">
        <f>SUM('ป.โทพัทลุง '!C26)</f>
        <v>8</v>
      </c>
      <c r="Q25" s="102">
        <f aca="true" t="shared" si="25" ref="Q25:Q31">SUM(O25:P25)</f>
        <v>9</v>
      </c>
      <c r="R25" s="101">
        <f aca="true" t="shared" si="26" ref="R25:S27">SUM(L25,O25)</f>
        <v>2</v>
      </c>
      <c r="S25" s="101">
        <f t="shared" si="26"/>
        <v>22</v>
      </c>
      <c r="T25" s="102">
        <f t="shared" si="20"/>
        <v>24</v>
      </c>
      <c r="U25" s="65">
        <f aca="true" t="shared" si="27" ref="U25:V27">SUM(I25,R25)</f>
        <v>67</v>
      </c>
      <c r="V25" s="65">
        <f t="shared" si="27"/>
        <v>149</v>
      </c>
      <c r="W25" s="66">
        <f t="shared" si="21"/>
        <v>216</v>
      </c>
    </row>
    <row r="26" spans="1:23" s="117" customFormat="1" ht="21" customHeight="1">
      <c r="A26" s="52"/>
      <c r="B26" s="6">
        <v>2</v>
      </c>
      <c r="C26" s="101">
        <f>SUM('ป.โท สงขลา'!E19)</f>
        <v>28</v>
      </c>
      <c r="D26" s="101">
        <f>SUM('ป.โท สงขลา'!F19)</f>
        <v>43</v>
      </c>
      <c r="E26" s="102">
        <f>SUM(C26:D26)</f>
        <v>71</v>
      </c>
      <c r="F26" s="101">
        <f>SUM('ป.โท สงขลา'!E41)</f>
        <v>22</v>
      </c>
      <c r="G26" s="101">
        <f>SUM('ป.โท สงขลา'!F41)</f>
        <v>67</v>
      </c>
      <c r="H26" s="102">
        <f t="shared" si="23"/>
        <v>89</v>
      </c>
      <c r="I26" s="101">
        <f t="shared" si="24"/>
        <v>50</v>
      </c>
      <c r="J26" s="101">
        <f t="shared" si="24"/>
        <v>110</v>
      </c>
      <c r="K26" s="197">
        <f t="shared" si="19"/>
        <v>160</v>
      </c>
      <c r="L26" s="198">
        <f>SUM('ป.โทพัทลุง '!E14)</f>
        <v>4</v>
      </c>
      <c r="M26" s="101">
        <f>SUM('ป.โทพัทลุง '!F14)</f>
        <v>6</v>
      </c>
      <c r="N26" s="223">
        <f>SUM(L26:M26)</f>
        <v>10</v>
      </c>
      <c r="O26" s="101">
        <f>SUM('ป.โทพัทลุง '!E26)</f>
        <v>0</v>
      </c>
      <c r="P26" s="101">
        <f>SUM('ป.โทพัทลุง '!F26)</f>
        <v>8</v>
      </c>
      <c r="Q26" s="102">
        <f t="shared" si="25"/>
        <v>8</v>
      </c>
      <c r="R26" s="101">
        <f t="shared" si="26"/>
        <v>4</v>
      </c>
      <c r="S26" s="101">
        <f t="shared" si="26"/>
        <v>14</v>
      </c>
      <c r="T26" s="102">
        <f t="shared" si="20"/>
        <v>18</v>
      </c>
      <c r="U26" s="65">
        <f t="shared" si="27"/>
        <v>54</v>
      </c>
      <c r="V26" s="65">
        <f t="shared" si="27"/>
        <v>124</v>
      </c>
      <c r="W26" s="66">
        <f t="shared" si="21"/>
        <v>178</v>
      </c>
    </row>
    <row r="27" spans="1:23" s="117" customFormat="1" ht="21" customHeight="1">
      <c r="A27" s="52"/>
      <c r="B27" s="6">
        <v>3</v>
      </c>
      <c r="C27" s="101">
        <f>SUM('ป.โท สงขลา'!H19)</f>
        <v>14</v>
      </c>
      <c r="D27" s="101">
        <f>SUM('ป.โท สงขลา'!I19)</f>
        <v>16</v>
      </c>
      <c r="E27" s="102">
        <f>SUM(C27:D27)</f>
        <v>30</v>
      </c>
      <c r="F27" s="101">
        <f>SUM('ป.โท สงขลา'!H41)</f>
        <v>38</v>
      </c>
      <c r="G27" s="101">
        <f>SUM('ป.โท สงขลา'!I41)</f>
        <v>42</v>
      </c>
      <c r="H27" s="102">
        <f t="shared" si="23"/>
        <v>80</v>
      </c>
      <c r="I27" s="101">
        <f t="shared" si="24"/>
        <v>52</v>
      </c>
      <c r="J27" s="101">
        <f t="shared" si="24"/>
        <v>58</v>
      </c>
      <c r="K27" s="197">
        <f t="shared" si="19"/>
        <v>110</v>
      </c>
      <c r="L27" s="224">
        <f>SUM('ป.โทพัทลุง '!H14)</f>
        <v>6</v>
      </c>
      <c r="M27" s="199">
        <f>SUM('ป.โทพัทลุง '!I14)</f>
        <v>12</v>
      </c>
      <c r="N27" s="225">
        <f>SUM(L27:M27)</f>
        <v>18</v>
      </c>
      <c r="O27" s="101">
        <f>SUM('ป.โทพัทลุง '!H26)</f>
        <v>1</v>
      </c>
      <c r="P27" s="101">
        <f>SUM('ป.โทพัทลุง '!I26)</f>
        <v>4</v>
      </c>
      <c r="Q27" s="102">
        <f t="shared" si="25"/>
        <v>5</v>
      </c>
      <c r="R27" s="101">
        <f t="shared" si="26"/>
        <v>7</v>
      </c>
      <c r="S27" s="101">
        <f t="shared" si="26"/>
        <v>16</v>
      </c>
      <c r="T27" s="102">
        <f t="shared" si="20"/>
        <v>23</v>
      </c>
      <c r="U27" s="65">
        <f t="shared" si="27"/>
        <v>59</v>
      </c>
      <c r="V27" s="65">
        <f t="shared" si="27"/>
        <v>74</v>
      </c>
      <c r="W27" s="66">
        <f t="shared" si="21"/>
        <v>133</v>
      </c>
    </row>
    <row r="28" spans="1:23" s="122" customFormat="1" ht="21" customHeight="1">
      <c r="A28" s="55" t="s">
        <v>6</v>
      </c>
      <c r="B28" s="55"/>
      <c r="C28" s="201">
        <f>SUM(C25:C27)</f>
        <v>58</v>
      </c>
      <c r="D28" s="201">
        <f>SUM(D25:D27)</f>
        <v>97</v>
      </c>
      <c r="E28" s="201">
        <f>SUM(E25:E27)</f>
        <v>155</v>
      </c>
      <c r="F28" s="201">
        <f aca="true" t="shared" si="28" ref="F28:W28">SUM(F25:F27)</f>
        <v>109</v>
      </c>
      <c r="G28" s="201">
        <f t="shared" si="28"/>
        <v>198</v>
      </c>
      <c r="H28" s="201">
        <f t="shared" si="28"/>
        <v>307</v>
      </c>
      <c r="I28" s="201">
        <f t="shared" si="28"/>
        <v>167</v>
      </c>
      <c r="J28" s="201">
        <f t="shared" si="28"/>
        <v>295</v>
      </c>
      <c r="K28" s="202">
        <f t="shared" si="28"/>
        <v>462</v>
      </c>
      <c r="L28" s="204">
        <f>SUM(L25:L27)</f>
        <v>11</v>
      </c>
      <c r="M28" s="204">
        <f>SUM(M25:M27)</f>
        <v>32</v>
      </c>
      <c r="N28" s="204">
        <f>SUM(N25:N27)</f>
        <v>43</v>
      </c>
      <c r="O28" s="201">
        <f t="shared" si="28"/>
        <v>2</v>
      </c>
      <c r="P28" s="201">
        <f t="shared" si="28"/>
        <v>20</v>
      </c>
      <c r="Q28" s="201">
        <f t="shared" si="28"/>
        <v>22</v>
      </c>
      <c r="R28" s="201">
        <f t="shared" si="28"/>
        <v>13</v>
      </c>
      <c r="S28" s="201">
        <f t="shared" si="28"/>
        <v>52</v>
      </c>
      <c r="T28" s="201">
        <f t="shared" si="28"/>
        <v>65</v>
      </c>
      <c r="U28" s="67">
        <f t="shared" si="28"/>
        <v>180</v>
      </c>
      <c r="V28" s="67">
        <f t="shared" si="28"/>
        <v>347</v>
      </c>
      <c r="W28" s="67">
        <f t="shared" si="28"/>
        <v>527</v>
      </c>
    </row>
    <row r="29" spans="1:23" ht="21" customHeight="1">
      <c r="A29" s="52" t="s">
        <v>27</v>
      </c>
      <c r="B29" s="6">
        <v>1</v>
      </c>
      <c r="C29" s="101">
        <f>SUM('ป.โท สงขลา'!B52)</f>
        <v>9</v>
      </c>
      <c r="D29" s="101">
        <f>SUM('ป.โท สงขลา'!C52)</f>
        <v>3</v>
      </c>
      <c r="E29" s="102">
        <f>SUM(C29:D29)</f>
        <v>12</v>
      </c>
      <c r="F29" s="101">
        <f>SUM('ป.โท สงขลา'!B62)</f>
        <v>6</v>
      </c>
      <c r="G29" s="101">
        <f>SUM('ป.โท สงขลา'!C62)</f>
        <v>6</v>
      </c>
      <c r="H29" s="101">
        <f t="shared" si="23"/>
        <v>12</v>
      </c>
      <c r="I29" s="101">
        <f aca="true" t="shared" si="29" ref="I29:J31">SUM(C29,F29)</f>
        <v>15</v>
      </c>
      <c r="J29" s="101">
        <f t="shared" si="29"/>
        <v>9</v>
      </c>
      <c r="K29" s="197">
        <f>SUM(I29:J29)</f>
        <v>24</v>
      </c>
      <c r="L29" s="205">
        <f>SUM('ป.โทพัทลุง '!B36)</f>
        <v>1</v>
      </c>
      <c r="M29" s="205">
        <f>SUM('ป.โทพัทลุง '!C36)</f>
        <v>0</v>
      </c>
      <c r="N29" s="102">
        <f>SUM(L29:M29)</f>
        <v>1</v>
      </c>
      <c r="O29" s="193" t="s">
        <v>31</v>
      </c>
      <c r="P29" s="193" t="s">
        <v>31</v>
      </c>
      <c r="Q29" s="192">
        <f t="shared" si="25"/>
        <v>0</v>
      </c>
      <c r="R29" s="101">
        <f aca="true" t="shared" si="30" ref="R29:S31">SUM(L29,O29)</f>
        <v>1</v>
      </c>
      <c r="S29" s="101">
        <f t="shared" si="30"/>
        <v>0</v>
      </c>
      <c r="T29" s="102">
        <f t="shared" si="20"/>
        <v>1</v>
      </c>
      <c r="U29" s="65">
        <f aca="true" t="shared" si="31" ref="U29:W31">SUM(I29,R29)</f>
        <v>16</v>
      </c>
      <c r="V29" s="65">
        <f t="shared" si="31"/>
        <v>9</v>
      </c>
      <c r="W29" s="66">
        <f t="shared" si="31"/>
        <v>25</v>
      </c>
    </row>
    <row r="30" spans="1:23" ht="21" customHeight="1">
      <c r="A30" s="52"/>
      <c r="B30" s="6">
        <v>2</v>
      </c>
      <c r="C30" s="101">
        <f>SUM('ป.โท สงขลา'!E52)</f>
        <v>11</v>
      </c>
      <c r="D30" s="101">
        <f>SUM('ป.โท สงขลา'!F52)</f>
        <v>17</v>
      </c>
      <c r="E30" s="102">
        <f>SUM(C30:D30)</f>
        <v>28</v>
      </c>
      <c r="F30" s="101">
        <f>SUM('ป.โท สงขลา'!E62)</f>
        <v>0</v>
      </c>
      <c r="G30" s="101">
        <f>SUM('ป.โท สงขลา'!F62)</f>
        <v>0</v>
      </c>
      <c r="H30" s="101">
        <f t="shared" si="23"/>
        <v>0</v>
      </c>
      <c r="I30" s="101">
        <f t="shared" si="29"/>
        <v>11</v>
      </c>
      <c r="J30" s="101">
        <f t="shared" si="29"/>
        <v>17</v>
      </c>
      <c r="K30" s="197">
        <f>SUM(I30:J30)</f>
        <v>28</v>
      </c>
      <c r="L30" s="205">
        <f>SUM('ป.โทพัทลุง '!E36)</f>
        <v>0</v>
      </c>
      <c r="M30" s="205">
        <f>SUM('ป.โทพัทลุง '!F36)</f>
        <v>0</v>
      </c>
      <c r="N30" s="102">
        <f>SUM(L30:M30)</f>
        <v>0</v>
      </c>
      <c r="O30" s="193" t="s">
        <v>31</v>
      </c>
      <c r="P30" s="193" t="s">
        <v>31</v>
      </c>
      <c r="Q30" s="192">
        <f t="shared" si="25"/>
        <v>0</v>
      </c>
      <c r="R30" s="101">
        <f t="shared" si="30"/>
        <v>0</v>
      </c>
      <c r="S30" s="101">
        <f t="shared" si="30"/>
        <v>0</v>
      </c>
      <c r="T30" s="102">
        <f t="shared" si="20"/>
        <v>0</v>
      </c>
      <c r="U30" s="65">
        <f>SUM(I30,R30)</f>
        <v>11</v>
      </c>
      <c r="V30" s="65">
        <f>SUM(J30,S30)</f>
        <v>17</v>
      </c>
      <c r="W30" s="66">
        <f>SUM(K30,T30)</f>
        <v>28</v>
      </c>
    </row>
    <row r="31" spans="1:23" ht="21" customHeight="1">
      <c r="A31" s="52"/>
      <c r="B31" s="6">
        <v>3</v>
      </c>
      <c r="C31" s="101">
        <f>SUM('ป.โท สงขลา'!H52)</f>
        <v>32</v>
      </c>
      <c r="D31" s="101">
        <f>SUM('ป.โท สงขลา'!I52)</f>
        <v>18</v>
      </c>
      <c r="E31" s="102">
        <f>SUM(C31:D31)</f>
        <v>50</v>
      </c>
      <c r="F31" s="101">
        <f>SUM('ป.โท สงขลา'!H62)</f>
        <v>11</v>
      </c>
      <c r="G31" s="101">
        <f>SUM('ป.โท สงขลา'!I62)</f>
        <v>15</v>
      </c>
      <c r="H31" s="101">
        <f t="shared" si="23"/>
        <v>26</v>
      </c>
      <c r="I31" s="101">
        <f t="shared" si="29"/>
        <v>43</v>
      </c>
      <c r="J31" s="101">
        <f t="shared" si="29"/>
        <v>33</v>
      </c>
      <c r="K31" s="197">
        <f>SUM(I31:J31)</f>
        <v>76</v>
      </c>
      <c r="L31" s="205">
        <f>SUM('ป.โทพัทลุง '!H36)</f>
        <v>9</v>
      </c>
      <c r="M31" s="205">
        <f>SUM('ป.โทพัทลุง '!I36)</f>
        <v>5</v>
      </c>
      <c r="N31" s="102">
        <f>SUM(L31:M31)</f>
        <v>14</v>
      </c>
      <c r="O31" s="193" t="s">
        <v>31</v>
      </c>
      <c r="P31" s="193" t="s">
        <v>31</v>
      </c>
      <c r="Q31" s="192">
        <f t="shared" si="25"/>
        <v>0</v>
      </c>
      <c r="R31" s="101">
        <f t="shared" si="30"/>
        <v>9</v>
      </c>
      <c r="S31" s="101">
        <f t="shared" si="30"/>
        <v>5</v>
      </c>
      <c r="T31" s="102">
        <f t="shared" si="20"/>
        <v>14</v>
      </c>
      <c r="U31" s="65">
        <f t="shared" si="31"/>
        <v>52</v>
      </c>
      <c r="V31" s="65">
        <f t="shared" si="31"/>
        <v>38</v>
      </c>
      <c r="W31" s="66">
        <f t="shared" si="31"/>
        <v>90</v>
      </c>
    </row>
    <row r="32" spans="1:23" s="51" customFormat="1" ht="21" customHeight="1" thickBot="1">
      <c r="A32" s="57" t="s">
        <v>6</v>
      </c>
      <c r="B32" s="57"/>
      <c r="C32" s="215">
        <f aca="true" t="shared" si="32" ref="C32:W32">SUM(C29:C31)</f>
        <v>52</v>
      </c>
      <c r="D32" s="215">
        <f t="shared" si="32"/>
        <v>38</v>
      </c>
      <c r="E32" s="215">
        <f t="shared" si="32"/>
        <v>90</v>
      </c>
      <c r="F32" s="215">
        <f t="shared" si="32"/>
        <v>17</v>
      </c>
      <c r="G32" s="215">
        <f t="shared" si="32"/>
        <v>21</v>
      </c>
      <c r="H32" s="215">
        <f t="shared" si="32"/>
        <v>38</v>
      </c>
      <c r="I32" s="215">
        <f t="shared" si="32"/>
        <v>69</v>
      </c>
      <c r="J32" s="215">
        <f>SUM(J29:J31)</f>
        <v>59</v>
      </c>
      <c r="K32" s="216">
        <f>SUM(K29:K31)</f>
        <v>128</v>
      </c>
      <c r="L32" s="217">
        <f t="shared" si="32"/>
        <v>10</v>
      </c>
      <c r="M32" s="215">
        <f t="shared" si="32"/>
        <v>5</v>
      </c>
      <c r="N32" s="215">
        <f t="shared" si="32"/>
        <v>15</v>
      </c>
      <c r="O32" s="215">
        <f t="shared" si="32"/>
        <v>0</v>
      </c>
      <c r="P32" s="215">
        <f t="shared" si="32"/>
        <v>0</v>
      </c>
      <c r="Q32" s="215">
        <f t="shared" si="32"/>
        <v>0</v>
      </c>
      <c r="R32" s="215">
        <f t="shared" si="32"/>
        <v>10</v>
      </c>
      <c r="S32" s="215">
        <f t="shared" si="32"/>
        <v>5</v>
      </c>
      <c r="T32" s="215">
        <f t="shared" si="32"/>
        <v>15</v>
      </c>
      <c r="U32" s="218">
        <f t="shared" si="32"/>
        <v>79</v>
      </c>
      <c r="V32" s="218">
        <f t="shared" si="32"/>
        <v>64</v>
      </c>
      <c r="W32" s="218">
        <f t="shared" si="32"/>
        <v>143</v>
      </c>
    </row>
    <row r="33" spans="1:23" s="51" customFormat="1" ht="23.25" thickBot="1" thickTop="1">
      <c r="A33" s="746" t="s">
        <v>28</v>
      </c>
      <c r="B33" s="747"/>
      <c r="C33" s="68">
        <f aca="true" t="shared" si="33" ref="C33:W33">SUM(C24,C28,C32)</f>
        <v>110</v>
      </c>
      <c r="D33" s="68">
        <f t="shared" si="33"/>
        <v>135</v>
      </c>
      <c r="E33" s="68">
        <f t="shared" si="33"/>
        <v>245</v>
      </c>
      <c r="F33" s="68">
        <f t="shared" si="33"/>
        <v>178</v>
      </c>
      <c r="G33" s="68">
        <f t="shared" si="33"/>
        <v>426</v>
      </c>
      <c r="H33" s="68">
        <f t="shared" si="33"/>
        <v>604</v>
      </c>
      <c r="I33" s="68">
        <f t="shared" si="33"/>
        <v>288</v>
      </c>
      <c r="J33" s="68">
        <f t="shared" si="33"/>
        <v>561</v>
      </c>
      <c r="K33" s="226">
        <f t="shared" si="33"/>
        <v>849</v>
      </c>
      <c r="L33" s="227">
        <f t="shared" si="33"/>
        <v>21</v>
      </c>
      <c r="M33" s="68">
        <f t="shared" si="33"/>
        <v>37</v>
      </c>
      <c r="N33" s="68">
        <f t="shared" si="33"/>
        <v>58</v>
      </c>
      <c r="O33" s="68">
        <f t="shared" si="33"/>
        <v>2</v>
      </c>
      <c r="P33" s="68">
        <f t="shared" si="33"/>
        <v>20</v>
      </c>
      <c r="Q33" s="68">
        <f t="shared" si="33"/>
        <v>22</v>
      </c>
      <c r="R33" s="68">
        <f t="shared" si="33"/>
        <v>23</v>
      </c>
      <c r="S33" s="68">
        <f t="shared" si="33"/>
        <v>57</v>
      </c>
      <c r="T33" s="187">
        <f t="shared" si="33"/>
        <v>80</v>
      </c>
      <c r="U33" s="68">
        <f t="shared" si="33"/>
        <v>311</v>
      </c>
      <c r="V33" s="68">
        <f t="shared" si="33"/>
        <v>618</v>
      </c>
      <c r="W33" s="187">
        <f t="shared" si="33"/>
        <v>929</v>
      </c>
    </row>
    <row r="34" spans="1:23" s="51" customFormat="1" ht="23.25" thickBot="1" thickTop="1">
      <c r="A34" s="746" t="s">
        <v>7</v>
      </c>
      <c r="B34" s="747"/>
      <c r="C34" s="228">
        <f>SUM(C21,C33)</f>
        <v>3331</v>
      </c>
      <c r="D34" s="228">
        <f aca="true" t="shared" si="34" ref="D34:J34">SUM(D21,D33)</f>
        <v>7522</v>
      </c>
      <c r="E34" s="228">
        <f t="shared" si="34"/>
        <v>10853</v>
      </c>
      <c r="F34" s="228">
        <f t="shared" si="34"/>
        <v>627</v>
      </c>
      <c r="G34" s="228">
        <f t="shared" si="34"/>
        <v>1066</v>
      </c>
      <c r="H34" s="228">
        <f t="shared" si="34"/>
        <v>1693</v>
      </c>
      <c r="I34" s="228">
        <f t="shared" si="34"/>
        <v>3958</v>
      </c>
      <c r="J34" s="228">
        <f t="shared" si="34"/>
        <v>8588</v>
      </c>
      <c r="K34" s="226">
        <f aca="true" t="shared" si="35" ref="K34:W34">SUM(K21,K33)</f>
        <v>12546</v>
      </c>
      <c r="L34" s="229">
        <f t="shared" si="35"/>
        <v>901</v>
      </c>
      <c r="M34" s="228">
        <f t="shared" si="35"/>
        <v>1948</v>
      </c>
      <c r="N34" s="228">
        <f t="shared" si="35"/>
        <v>2849</v>
      </c>
      <c r="O34" s="228">
        <f t="shared" si="35"/>
        <v>2</v>
      </c>
      <c r="P34" s="228">
        <f t="shared" si="35"/>
        <v>20</v>
      </c>
      <c r="Q34" s="228">
        <f t="shared" si="35"/>
        <v>22</v>
      </c>
      <c r="R34" s="228">
        <f t="shared" si="35"/>
        <v>903</v>
      </c>
      <c r="S34" s="228">
        <f t="shared" si="35"/>
        <v>1968</v>
      </c>
      <c r="T34" s="230">
        <f t="shared" si="35"/>
        <v>2871</v>
      </c>
      <c r="U34" s="228">
        <f t="shared" si="35"/>
        <v>4861</v>
      </c>
      <c r="V34" s="228">
        <f t="shared" si="35"/>
        <v>10556</v>
      </c>
      <c r="W34" s="230">
        <f t="shared" si="35"/>
        <v>15417</v>
      </c>
    </row>
    <row r="35" ht="22.5" thickTop="1"/>
  </sheetData>
  <sheetProtection/>
  <mergeCells count="14">
    <mergeCell ref="A34:B34"/>
    <mergeCell ref="F5:H5"/>
    <mergeCell ref="A1:W1"/>
    <mergeCell ref="A2:W2"/>
    <mergeCell ref="C4:K4"/>
    <mergeCell ref="L4:T4"/>
    <mergeCell ref="U4:W5"/>
    <mergeCell ref="C5:E5"/>
    <mergeCell ref="R5:T5"/>
    <mergeCell ref="I5:K5"/>
    <mergeCell ref="L5:N5"/>
    <mergeCell ref="O5:Q5"/>
    <mergeCell ref="A21:B21"/>
    <mergeCell ref="A33:B33"/>
  </mergeCells>
  <printOptions horizontalCentered="1"/>
  <pageMargins left="0.1968503937007874" right="0.1968503937007874" top="0.5905511811023623" bottom="0.3937007874015748" header="0.5118110236220472" footer="0"/>
  <pageSetup firstPageNumber="14" useFirstPageNumber="1" horizontalDpi="600" verticalDpi="600" orientation="landscape" paperSize="9" r:id="rId1"/>
  <headerFooter alignWithMargins="0">
    <oddFooter>&amp;L&amp;"TH SarabunPSK,Regular"&amp;12กลุ่มภารกิจทะเบียนนิสิตและบริการการศึกษา&amp;C&amp;12หน้าที่  &amp;P&amp;R&amp;"TH SarabunPSK,Regular"&amp;12ข้อมูล ณ วันที่  22  กรกฎาคม  2565</oddFooter>
  </headerFooter>
  <rowBreaks count="1" manualBreakCount="1">
    <brk id="2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J329"/>
  <sheetViews>
    <sheetView showGridLines="0" view="pageLayout" zoomScale="115" zoomScaleNormal="90" zoomScalePageLayoutView="115" workbookViewId="0" topLeftCell="A16">
      <selection activeCell="Y27" sqref="Y27"/>
    </sheetView>
  </sheetViews>
  <sheetFormatPr defaultColWidth="10.00390625" defaultRowHeight="24"/>
  <cols>
    <col min="1" max="1" width="20.75390625" style="69" bestFit="1" customWidth="1"/>
    <col min="2" max="2" width="5.625" style="59" customWidth="1"/>
    <col min="3" max="3" width="5.625" style="59" bestFit="1" customWidth="1"/>
    <col min="4" max="4" width="6.375" style="59" bestFit="1" customWidth="1"/>
    <col min="5" max="5" width="3.625" style="128" bestFit="1" customWidth="1"/>
    <col min="6" max="6" width="4.00390625" style="128" customWidth="1"/>
    <col min="7" max="7" width="4.375" style="128" bestFit="1" customWidth="1"/>
    <col min="8" max="8" width="4.25390625" style="128" customWidth="1"/>
    <col min="9" max="9" width="4.375" style="128" bestFit="1" customWidth="1"/>
    <col min="10" max="10" width="5.625" style="128" bestFit="1" customWidth="1"/>
    <col min="11" max="11" width="3.50390625" style="128" bestFit="1" customWidth="1"/>
    <col min="12" max="13" width="4.25390625" style="128" bestFit="1" customWidth="1"/>
    <col min="14" max="14" width="3.625" style="128" bestFit="1" customWidth="1"/>
    <col min="15" max="15" width="4.25390625" style="128" bestFit="1" customWidth="1"/>
    <col min="16" max="16" width="4.375" style="128" bestFit="1" customWidth="1"/>
    <col min="17" max="17" width="4.25390625" style="129" bestFit="1" customWidth="1"/>
    <col min="18" max="18" width="4.375" style="129" bestFit="1" customWidth="1"/>
    <col min="19" max="19" width="4.25390625" style="129" bestFit="1" customWidth="1"/>
    <col min="20" max="20" width="3.50390625" style="129" bestFit="1" customWidth="1"/>
    <col min="21" max="21" width="3.625" style="129" bestFit="1" customWidth="1"/>
    <col min="22" max="22" width="4.25390625" style="129" bestFit="1" customWidth="1"/>
    <col min="23" max="24" width="3.50390625" style="59" bestFit="1" customWidth="1"/>
    <col min="25" max="25" width="3.625" style="59" bestFit="1" customWidth="1"/>
    <col min="26" max="26" width="5.75390625" style="59" bestFit="1" customWidth="1"/>
    <col min="27" max="28" width="6.25390625" style="59" bestFit="1" customWidth="1"/>
    <col min="29" max="45" width="4.125" style="59" customWidth="1"/>
    <col min="46" max="62" width="10.00390625" style="59" customWidth="1"/>
    <col min="63" max="16384" width="10.00390625" style="5" customWidth="1"/>
  </cols>
  <sheetData>
    <row r="1" spans="1:28" s="195" customFormat="1" ht="27.75">
      <c r="A1" s="725" t="s">
        <v>422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  <c r="R1" s="725"/>
      <c r="S1" s="725"/>
      <c r="T1" s="725"/>
      <c r="U1" s="725"/>
      <c r="V1" s="725"/>
      <c r="W1" s="725"/>
      <c r="X1" s="725"/>
      <c r="Y1" s="725"/>
      <c r="Z1" s="725"/>
      <c r="AA1" s="725"/>
      <c r="AB1" s="725"/>
    </row>
    <row r="2" spans="1:28" s="195" customFormat="1" ht="27.75">
      <c r="A2" s="725" t="s">
        <v>64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725"/>
    </row>
    <row r="3" spans="1:28" ht="8.25" customHeight="1">
      <c r="A3" s="765"/>
      <c r="B3" s="765"/>
      <c r="C3" s="765"/>
      <c r="D3" s="765"/>
      <c r="E3" s="765"/>
      <c r="F3" s="765"/>
      <c r="G3" s="765"/>
      <c r="H3" s="765"/>
      <c r="I3" s="765"/>
      <c r="J3" s="765"/>
      <c r="K3" s="765"/>
      <c r="L3" s="765"/>
      <c r="M3" s="765"/>
      <c r="N3" s="765"/>
      <c r="O3" s="765"/>
      <c r="P3" s="765"/>
      <c r="Q3" s="765"/>
      <c r="R3" s="765"/>
      <c r="S3" s="765"/>
      <c r="T3" s="765"/>
      <c r="U3" s="765"/>
      <c r="V3" s="765"/>
      <c r="W3" s="765"/>
      <c r="X3" s="765"/>
      <c r="Y3" s="765"/>
      <c r="Z3" s="765"/>
      <c r="AA3" s="765"/>
      <c r="AB3" s="765"/>
    </row>
    <row r="4" spans="1:62" s="51" customFormat="1" ht="21.75">
      <c r="A4" s="679" t="s">
        <v>34</v>
      </c>
      <c r="B4" s="764" t="s">
        <v>35</v>
      </c>
      <c r="C4" s="764"/>
      <c r="D4" s="764"/>
      <c r="E4" s="764" t="s">
        <v>46</v>
      </c>
      <c r="F4" s="764"/>
      <c r="G4" s="764"/>
      <c r="H4" s="764" t="s">
        <v>47</v>
      </c>
      <c r="I4" s="764"/>
      <c r="J4" s="764"/>
      <c r="K4" s="770" t="s">
        <v>478</v>
      </c>
      <c r="L4" s="771"/>
      <c r="M4" s="772"/>
      <c r="N4" s="764" t="s">
        <v>48</v>
      </c>
      <c r="O4" s="764"/>
      <c r="P4" s="764"/>
      <c r="Q4" s="766" t="s">
        <v>49</v>
      </c>
      <c r="R4" s="766"/>
      <c r="S4" s="766"/>
      <c r="T4" s="767" t="s">
        <v>89</v>
      </c>
      <c r="U4" s="768"/>
      <c r="V4" s="769"/>
      <c r="W4" s="764" t="s">
        <v>90</v>
      </c>
      <c r="X4" s="764"/>
      <c r="Y4" s="764"/>
      <c r="Z4" s="764" t="s">
        <v>7</v>
      </c>
      <c r="AA4" s="764"/>
      <c r="AB4" s="764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</row>
    <row r="5" spans="1:62" s="51" customFormat="1" ht="21.75">
      <c r="A5" s="680"/>
      <c r="B5" s="652" t="s">
        <v>4</v>
      </c>
      <c r="C5" s="652" t="s">
        <v>5</v>
      </c>
      <c r="D5" s="652" t="s">
        <v>6</v>
      </c>
      <c r="E5" s="652" t="s">
        <v>4</v>
      </c>
      <c r="F5" s="652" t="s">
        <v>5</v>
      </c>
      <c r="G5" s="652" t="s">
        <v>6</v>
      </c>
      <c r="H5" s="652" t="s">
        <v>4</v>
      </c>
      <c r="I5" s="652" t="s">
        <v>5</v>
      </c>
      <c r="J5" s="652" t="s">
        <v>6</v>
      </c>
      <c r="K5" s="652" t="s">
        <v>4</v>
      </c>
      <c r="L5" s="652" t="s">
        <v>5</v>
      </c>
      <c r="M5" s="652" t="s">
        <v>6</v>
      </c>
      <c r="N5" s="652" t="s">
        <v>4</v>
      </c>
      <c r="O5" s="652" t="s">
        <v>5</v>
      </c>
      <c r="P5" s="652" t="s">
        <v>6</v>
      </c>
      <c r="Q5" s="681" t="s">
        <v>4</v>
      </c>
      <c r="R5" s="681" t="s">
        <v>5</v>
      </c>
      <c r="S5" s="681" t="s">
        <v>6</v>
      </c>
      <c r="T5" s="681" t="s">
        <v>4</v>
      </c>
      <c r="U5" s="681" t="s">
        <v>5</v>
      </c>
      <c r="V5" s="681" t="s">
        <v>6</v>
      </c>
      <c r="W5" s="652" t="s">
        <v>4</v>
      </c>
      <c r="X5" s="652" t="s">
        <v>5</v>
      </c>
      <c r="Y5" s="652" t="s">
        <v>6</v>
      </c>
      <c r="Z5" s="652" t="s">
        <v>4</v>
      </c>
      <c r="AA5" s="652" t="s">
        <v>5</v>
      </c>
      <c r="AB5" s="652" t="s">
        <v>6</v>
      </c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</row>
    <row r="6" spans="1:28" ht="21" customHeight="1">
      <c r="A6" s="62" t="s">
        <v>50</v>
      </c>
      <c r="B6" s="63"/>
      <c r="C6" s="63"/>
      <c r="D6" s="63"/>
      <c r="E6" s="124"/>
      <c r="F6" s="124"/>
      <c r="G6" s="124"/>
      <c r="H6" s="63"/>
      <c r="I6" s="63"/>
      <c r="J6" s="63"/>
      <c r="K6" s="63"/>
      <c r="L6" s="63"/>
      <c r="M6" s="63"/>
      <c r="N6" s="100"/>
      <c r="O6" s="100"/>
      <c r="P6" s="100"/>
      <c r="Q6" s="194"/>
      <c r="R6" s="194"/>
      <c r="S6" s="194"/>
      <c r="T6" s="194"/>
      <c r="U6" s="194"/>
      <c r="V6" s="194"/>
      <c r="W6" s="194"/>
      <c r="X6" s="194"/>
      <c r="Y6" s="194"/>
      <c r="Z6" s="63"/>
      <c r="AA6" s="63"/>
      <c r="AB6" s="63"/>
    </row>
    <row r="7" spans="1:28" ht="18" customHeight="1">
      <c r="A7" s="89" t="s">
        <v>36</v>
      </c>
      <c r="B7" s="65">
        <f>SUM(ภาคปกติ4ปี!Q22)</f>
        <v>682</v>
      </c>
      <c r="C7" s="65">
        <f>SUM(ภาคปกติ4ปี!R22)</f>
        <v>1905</v>
      </c>
      <c r="D7" s="66">
        <f aca="true" t="shared" si="0" ref="D7:D14">SUM(B7:C7)</f>
        <v>2587</v>
      </c>
      <c r="E7" s="65">
        <v>0</v>
      </c>
      <c r="F7" s="65">
        <v>0</v>
      </c>
      <c r="G7" s="66">
        <f aca="true" t="shared" si="1" ref="G7:G14">SUM(E7:F7)</f>
        <v>0</v>
      </c>
      <c r="H7" s="65">
        <v>0</v>
      </c>
      <c r="I7" s="65">
        <v>0</v>
      </c>
      <c r="J7" s="66">
        <f aca="true" t="shared" si="2" ref="J7:J14">SUM(H7:I7)</f>
        <v>0</v>
      </c>
      <c r="K7" s="66">
        <v>0</v>
      </c>
      <c r="L7" s="66">
        <v>0</v>
      </c>
      <c r="M7" s="66">
        <f>SUM(K7:L7)</f>
        <v>0</v>
      </c>
      <c r="N7" s="101">
        <f>SUM('ป.โท สงขลา'!K17:K18)</f>
        <v>9</v>
      </c>
      <c r="O7" s="101">
        <f>SUM('ป.โท สงขลา'!L17:L18)</f>
        <v>8</v>
      </c>
      <c r="P7" s="102">
        <f aca="true" t="shared" si="3" ref="P7:P14">SUM(N7:O7)</f>
        <v>17</v>
      </c>
      <c r="Q7" s="101">
        <f>SUM('ป.โท สงขลา'!K40)</f>
        <v>1</v>
      </c>
      <c r="R7" s="101">
        <f>SUM('ป.โท สงขลา'!L40)</f>
        <v>0</v>
      </c>
      <c r="S7" s="102">
        <f>'ป.โท สงขลา'!M40</f>
        <v>1</v>
      </c>
      <c r="T7" s="101">
        <f>SUM('ป.โท สงขลา'!K51)</f>
        <v>18</v>
      </c>
      <c r="U7" s="101">
        <f>SUM('ป.โท สงขลา'!L51)</f>
        <v>9</v>
      </c>
      <c r="V7" s="102">
        <f>SUM(T7:U7)</f>
        <v>27</v>
      </c>
      <c r="W7" s="101">
        <f>SUM('ป.โท สงขลา'!K61)</f>
        <v>0</v>
      </c>
      <c r="X7" s="101">
        <f>SUM('ป.โท สงขลา'!L61)</f>
        <v>1</v>
      </c>
      <c r="Y7" s="102">
        <f aca="true" t="shared" si="4" ref="Y7:Y14">SUM(W7:X7)</f>
        <v>1</v>
      </c>
      <c r="Z7" s="65">
        <f>SUM(B7,E7,H7,N7,Q7,T7,W7)</f>
        <v>710</v>
      </c>
      <c r="AA7" s="65">
        <f>SUM(C7,F7,I7,O7,R7,U7,X7)</f>
        <v>1923</v>
      </c>
      <c r="AB7" s="66">
        <f>SUM(D7,G7,J7,P7,S7,V7,Y7)</f>
        <v>2633</v>
      </c>
    </row>
    <row r="8" spans="1:28" ht="18" customHeight="1">
      <c r="A8" s="89" t="s">
        <v>38</v>
      </c>
      <c r="B8" s="65">
        <f>SUM(ภาคปกติ4ปี!Q47,ศึกษา5ปี!T17)</f>
        <v>848</v>
      </c>
      <c r="C8" s="65">
        <f>SUM(ภาคปกติ4ปี!R47,ศึกษา5ปี!U17)</f>
        <v>1974</v>
      </c>
      <c r="D8" s="66">
        <f t="shared" si="0"/>
        <v>2822</v>
      </c>
      <c r="E8" s="65">
        <v>0</v>
      </c>
      <c r="F8" s="65">
        <v>0</v>
      </c>
      <c r="G8" s="66">
        <f t="shared" si="1"/>
        <v>0</v>
      </c>
      <c r="H8" s="65">
        <v>0</v>
      </c>
      <c r="I8" s="65">
        <v>0</v>
      </c>
      <c r="J8" s="66">
        <f t="shared" si="2"/>
        <v>0</v>
      </c>
      <c r="K8" s="66">
        <f>SUM('ป.โท สงขลา'!K69)</f>
        <v>52</v>
      </c>
      <c r="L8" s="66">
        <f>SUM('ป.โท สงขลา'!L69)</f>
        <v>207</v>
      </c>
      <c r="M8" s="66">
        <f aca="true" t="shared" si="5" ref="M8:M14">SUM(K8:L8)</f>
        <v>259</v>
      </c>
      <c r="N8" s="101">
        <f>SUM('ป.โท สงขลา'!K5:K13)</f>
        <v>39</v>
      </c>
      <c r="O8" s="101">
        <f>SUM('ป.โท สงขลา'!L5:L13)</f>
        <v>74</v>
      </c>
      <c r="P8" s="102">
        <f t="shared" si="3"/>
        <v>113</v>
      </c>
      <c r="Q8" s="101">
        <f>SUM('ป.โท สงขลา'!K25:K34,'ป.โท สงขลา'!K39)</f>
        <v>53</v>
      </c>
      <c r="R8" s="101">
        <f>SUM('ป.โท สงขลา'!L25:L34,'ป.โท สงขลา'!L39)</f>
        <v>172</v>
      </c>
      <c r="S8" s="102">
        <f aca="true" t="shared" si="6" ref="S8:S14">SUM(Q8:R8)</f>
        <v>225</v>
      </c>
      <c r="T8" s="101">
        <f>SUM('ป.โท สงขลา'!K47)</f>
        <v>3</v>
      </c>
      <c r="U8" s="101">
        <f>SUM('ป.โท สงขลา'!L47)</f>
        <v>3</v>
      </c>
      <c r="V8" s="102">
        <f aca="true" t="shared" si="7" ref="V8:V21">SUM(T8:U8)</f>
        <v>6</v>
      </c>
      <c r="W8" s="101">
        <f>SUM('ป.โท สงขลา'!K58:K59)</f>
        <v>17</v>
      </c>
      <c r="X8" s="101">
        <f>SUM('ป.โท สงขลา'!L58:L59)</f>
        <v>19</v>
      </c>
      <c r="Y8" s="102">
        <f t="shared" si="4"/>
        <v>36</v>
      </c>
      <c r="Z8" s="65">
        <f>SUM(B8,E8,H8,K8,N8,Q8,T8,W8)</f>
        <v>1012</v>
      </c>
      <c r="AA8" s="65">
        <f>SUM(C8,F8,I8,L8,O8,R8,U8,X8)</f>
        <v>2449</v>
      </c>
      <c r="AB8" s="66">
        <f>SUM(D8,G8,J8,M8,P8,S8,V8,Y8)</f>
        <v>3461</v>
      </c>
    </row>
    <row r="9" spans="1:28" ht="18" customHeight="1">
      <c r="A9" s="89" t="s">
        <v>39</v>
      </c>
      <c r="B9" s="65">
        <f>SUM(ภาคปกติ4ปี!Q58)</f>
        <v>321</v>
      </c>
      <c r="C9" s="65">
        <f>SUM(ภาคปกติ4ปี!R58)</f>
        <v>290</v>
      </c>
      <c r="D9" s="66">
        <f t="shared" si="0"/>
        <v>611</v>
      </c>
      <c r="E9" s="65">
        <v>0</v>
      </c>
      <c r="F9" s="65">
        <v>0</v>
      </c>
      <c r="G9" s="66">
        <f t="shared" si="1"/>
        <v>0</v>
      </c>
      <c r="H9" s="65">
        <v>0</v>
      </c>
      <c r="I9" s="65">
        <v>0</v>
      </c>
      <c r="J9" s="66">
        <f t="shared" si="2"/>
        <v>0</v>
      </c>
      <c r="K9" s="66">
        <v>0</v>
      </c>
      <c r="L9" s="66">
        <v>0</v>
      </c>
      <c r="M9" s="66">
        <f t="shared" si="5"/>
        <v>0</v>
      </c>
      <c r="N9" s="101">
        <v>0</v>
      </c>
      <c r="O9" s="101">
        <v>0</v>
      </c>
      <c r="P9" s="102">
        <f t="shared" si="3"/>
        <v>0</v>
      </c>
      <c r="Q9" s="101">
        <f>SUM('ป.โท สงขลา'!K35)</f>
        <v>14</v>
      </c>
      <c r="R9" s="101">
        <f>SUM('ป.โท สงขลา'!L35)</f>
        <v>1</v>
      </c>
      <c r="S9" s="102">
        <f t="shared" si="6"/>
        <v>15</v>
      </c>
      <c r="T9" s="101">
        <v>0</v>
      </c>
      <c r="U9" s="101">
        <v>0</v>
      </c>
      <c r="V9" s="102">
        <f t="shared" si="7"/>
        <v>0</v>
      </c>
      <c r="W9" s="101">
        <v>0</v>
      </c>
      <c r="X9" s="101">
        <v>0</v>
      </c>
      <c r="Y9" s="102">
        <f t="shared" si="4"/>
        <v>0</v>
      </c>
      <c r="Z9" s="65">
        <f aca="true" t="shared" si="8" ref="Z9:AA13">SUM(B9,E9,H9,N9,Q9,T9,W9)</f>
        <v>335</v>
      </c>
      <c r="AA9" s="65">
        <f t="shared" si="8"/>
        <v>291</v>
      </c>
      <c r="AB9" s="66">
        <f aca="true" t="shared" si="9" ref="AB9:AB14">SUM(D9,G9,J9,P9,S9,V9,Y9)</f>
        <v>626</v>
      </c>
    </row>
    <row r="10" spans="1:28" ht="18" customHeight="1">
      <c r="A10" s="89" t="s">
        <v>40</v>
      </c>
      <c r="B10" s="65">
        <f>SUM(ภาคปกติ4ปี!Q70)</f>
        <v>453</v>
      </c>
      <c r="C10" s="65">
        <f>SUM(ภาคปกติ4ปี!R70)</f>
        <v>1254</v>
      </c>
      <c r="D10" s="66">
        <f>SUM(B10:C10)</f>
        <v>1707</v>
      </c>
      <c r="E10" s="65">
        <f>SUM('ปกติสมทบ 2 ปี'!K11)</f>
        <v>14</v>
      </c>
      <c r="F10" s="65">
        <f>SUM('ปกติสมทบ 2 ปี'!L11)</f>
        <v>186</v>
      </c>
      <c r="G10" s="66">
        <f t="shared" si="1"/>
        <v>200</v>
      </c>
      <c r="H10" s="65">
        <f>SUM('ปกติสมทบ 2 ปี'!K22)</f>
        <v>51</v>
      </c>
      <c r="I10" s="65">
        <f>SUM('ปกติสมทบ 2 ปี'!L22)</f>
        <v>336</v>
      </c>
      <c r="J10" s="66">
        <f t="shared" si="2"/>
        <v>387</v>
      </c>
      <c r="K10" s="66">
        <v>0</v>
      </c>
      <c r="L10" s="66">
        <v>0</v>
      </c>
      <c r="M10" s="66">
        <f t="shared" si="5"/>
        <v>0</v>
      </c>
      <c r="N10" s="101">
        <f>SUM('ป.โท สงขลา'!K15)</f>
        <v>1</v>
      </c>
      <c r="O10" s="101">
        <f>SUM('ป.โท สงขลา'!L15)</f>
        <v>6</v>
      </c>
      <c r="P10" s="102">
        <f t="shared" si="3"/>
        <v>7</v>
      </c>
      <c r="Q10" s="101">
        <f>SUM('ป.โท สงขลา'!K37)</f>
        <v>5</v>
      </c>
      <c r="R10" s="101">
        <f>SUM('ป.โท สงขลา'!L37)</f>
        <v>2</v>
      </c>
      <c r="S10" s="102">
        <f t="shared" si="6"/>
        <v>7</v>
      </c>
      <c r="T10" s="101">
        <f>SUM('ป.โท สงขลา'!K48)</f>
        <v>2</v>
      </c>
      <c r="U10" s="101">
        <f>SUM('ป.โท สงขลา'!L48)</f>
        <v>8</v>
      </c>
      <c r="V10" s="102">
        <f t="shared" si="7"/>
        <v>10</v>
      </c>
      <c r="W10" s="101">
        <f>SUM('ป.โท สงขลา'!K60)</f>
        <v>0</v>
      </c>
      <c r="X10" s="101">
        <f>SUM('ป.โท สงขลา'!L60)</f>
        <v>1</v>
      </c>
      <c r="Y10" s="102">
        <f t="shared" si="4"/>
        <v>1</v>
      </c>
      <c r="Z10" s="65">
        <f t="shared" si="8"/>
        <v>526</v>
      </c>
      <c r="AA10" s="65">
        <f t="shared" si="8"/>
        <v>1793</v>
      </c>
      <c r="AB10" s="66">
        <f t="shared" si="9"/>
        <v>2319</v>
      </c>
    </row>
    <row r="11" spans="1:28" ht="18" customHeight="1">
      <c r="A11" s="89" t="s">
        <v>11</v>
      </c>
      <c r="B11" s="65">
        <f>SUM(ภาคปกติ4ปี!Q78)</f>
        <v>575</v>
      </c>
      <c r="C11" s="65">
        <f>SUM(ภาคปกติ4ปี!R78)</f>
        <v>1062</v>
      </c>
      <c r="D11" s="66">
        <f t="shared" si="0"/>
        <v>1637</v>
      </c>
      <c r="E11" s="65">
        <v>0</v>
      </c>
      <c r="F11" s="65">
        <v>0</v>
      </c>
      <c r="G11" s="66">
        <f t="shared" si="1"/>
        <v>0</v>
      </c>
      <c r="H11" s="65">
        <f>SUM('นิติสมทบ 3 ปี'!N9)+'นิติ UMภาคสมทบ'!Q9</f>
        <v>302</v>
      </c>
      <c r="I11" s="65">
        <f>SUM('นิติสมทบ 3 ปี'!O9)+'นิติ UMภาคสมทบ'!R9</f>
        <v>140</v>
      </c>
      <c r="J11" s="66">
        <f t="shared" si="2"/>
        <v>442</v>
      </c>
      <c r="K11" s="66">
        <v>0</v>
      </c>
      <c r="L11" s="66">
        <v>0</v>
      </c>
      <c r="M11" s="66">
        <f t="shared" si="5"/>
        <v>0</v>
      </c>
      <c r="N11" s="101">
        <f>SUM('ป.โท สงขลา'!K14)</f>
        <v>7</v>
      </c>
      <c r="O11" s="101">
        <f>SUM('ป.โท สงขลา'!L14)</f>
        <v>6</v>
      </c>
      <c r="P11" s="102">
        <f t="shared" si="3"/>
        <v>13</v>
      </c>
      <c r="Q11" s="101">
        <f>SUM('ป.โท สงขลา'!K36)</f>
        <v>35</v>
      </c>
      <c r="R11" s="101">
        <f>SUM('ป.โท สงขลา'!L36)</f>
        <v>20</v>
      </c>
      <c r="S11" s="102">
        <f t="shared" si="6"/>
        <v>55</v>
      </c>
      <c r="T11" s="101">
        <v>0</v>
      </c>
      <c r="U11" s="101">
        <v>0</v>
      </c>
      <c r="V11" s="102">
        <f t="shared" si="7"/>
        <v>0</v>
      </c>
      <c r="W11" s="101">
        <v>0</v>
      </c>
      <c r="X11" s="101">
        <v>0</v>
      </c>
      <c r="Y11" s="102">
        <f t="shared" si="4"/>
        <v>0</v>
      </c>
      <c r="Z11" s="65">
        <f t="shared" si="8"/>
        <v>919</v>
      </c>
      <c r="AA11" s="65">
        <f t="shared" si="8"/>
        <v>1228</v>
      </c>
      <c r="AB11" s="66">
        <f t="shared" si="9"/>
        <v>2147</v>
      </c>
    </row>
    <row r="12" spans="1:28" ht="18" customHeight="1">
      <c r="A12" s="89" t="s">
        <v>37</v>
      </c>
      <c r="B12" s="190" t="s">
        <v>31</v>
      </c>
      <c r="C12" s="190" t="s">
        <v>31</v>
      </c>
      <c r="D12" s="66">
        <f t="shared" si="0"/>
        <v>0</v>
      </c>
      <c r="E12" s="190" t="s">
        <v>31</v>
      </c>
      <c r="F12" s="190" t="s">
        <v>31</v>
      </c>
      <c r="G12" s="66">
        <f t="shared" si="1"/>
        <v>0</v>
      </c>
      <c r="H12" s="190" t="s">
        <v>31</v>
      </c>
      <c r="I12" s="190" t="s">
        <v>31</v>
      </c>
      <c r="J12" s="66">
        <f t="shared" si="2"/>
        <v>0</v>
      </c>
      <c r="K12" s="66">
        <v>0</v>
      </c>
      <c r="L12" s="66">
        <v>0</v>
      </c>
      <c r="M12" s="66">
        <f t="shared" si="5"/>
        <v>0</v>
      </c>
      <c r="N12" s="193">
        <f>SUM('ป.โท สงขลา'!K16)</f>
        <v>2</v>
      </c>
      <c r="O12" s="193">
        <f>SUM('ป.โท สงขลา'!L16)</f>
        <v>3</v>
      </c>
      <c r="P12" s="102">
        <f t="shared" si="3"/>
        <v>5</v>
      </c>
      <c r="Q12" s="193">
        <f>SUM('ป.โท สงขลา'!K38)</f>
        <v>1</v>
      </c>
      <c r="R12" s="193">
        <f>SUM('ป.โท สงขลา'!L38)</f>
        <v>3</v>
      </c>
      <c r="S12" s="102">
        <f t="shared" si="6"/>
        <v>4</v>
      </c>
      <c r="T12" s="193" t="s">
        <v>31</v>
      </c>
      <c r="U12" s="193" t="s">
        <v>31</v>
      </c>
      <c r="V12" s="102">
        <f t="shared" si="7"/>
        <v>0</v>
      </c>
      <c r="W12" s="193" t="s">
        <v>31</v>
      </c>
      <c r="X12" s="193" t="s">
        <v>31</v>
      </c>
      <c r="Y12" s="102">
        <f t="shared" si="4"/>
        <v>0</v>
      </c>
      <c r="Z12" s="65">
        <f t="shared" si="8"/>
        <v>3</v>
      </c>
      <c r="AA12" s="65">
        <f t="shared" si="8"/>
        <v>6</v>
      </c>
      <c r="AB12" s="66">
        <f t="shared" si="9"/>
        <v>9</v>
      </c>
    </row>
    <row r="13" spans="1:28" ht="18" customHeight="1">
      <c r="A13" s="89" t="s">
        <v>272</v>
      </c>
      <c r="B13" s="190">
        <f>SUM(ภาคปกติ4ปี!Q88)</f>
        <v>328</v>
      </c>
      <c r="C13" s="190">
        <f>SUM(ภาคปกติ4ปี!R88)</f>
        <v>716</v>
      </c>
      <c r="D13" s="66">
        <f t="shared" si="0"/>
        <v>1044</v>
      </c>
      <c r="E13" s="190" t="s">
        <v>31</v>
      </c>
      <c r="F13" s="190" t="s">
        <v>31</v>
      </c>
      <c r="G13" s="66">
        <f t="shared" si="1"/>
        <v>0</v>
      </c>
      <c r="H13" s="190">
        <f>SUM('นิติ UMภาคสมทบ'!Q20)</f>
        <v>96</v>
      </c>
      <c r="I13" s="190">
        <f>SUM('นิติ UMภาคสมทบ'!R20)</f>
        <v>164</v>
      </c>
      <c r="J13" s="66">
        <f t="shared" si="2"/>
        <v>260</v>
      </c>
      <c r="K13" s="66">
        <v>0</v>
      </c>
      <c r="L13" s="66">
        <v>0</v>
      </c>
      <c r="M13" s="66">
        <f t="shared" si="5"/>
        <v>0</v>
      </c>
      <c r="N13" s="193" t="s">
        <v>31</v>
      </c>
      <c r="O13" s="193" t="s">
        <v>31</v>
      </c>
      <c r="P13" s="102">
        <f t="shared" si="3"/>
        <v>0</v>
      </c>
      <c r="Q13" s="193" t="s">
        <v>31</v>
      </c>
      <c r="R13" s="193" t="s">
        <v>31</v>
      </c>
      <c r="S13" s="102">
        <f t="shared" si="6"/>
        <v>0</v>
      </c>
      <c r="T13" s="193" t="s">
        <v>31</v>
      </c>
      <c r="U13" s="193" t="s">
        <v>31</v>
      </c>
      <c r="V13" s="102">
        <f t="shared" si="7"/>
        <v>0</v>
      </c>
      <c r="W13" s="193" t="s">
        <v>31</v>
      </c>
      <c r="X13" s="193" t="s">
        <v>31</v>
      </c>
      <c r="Y13" s="102">
        <f t="shared" si="4"/>
        <v>0</v>
      </c>
      <c r="Z13" s="65">
        <f t="shared" si="8"/>
        <v>424</v>
      </c>
      <c r="AA13" s="65">
        <f t="shared" si="8"/>
        <v>880</v>
      </c>
      <c r="AB13" s="66">
        <f t="shared" si="9"/>
        <v>1304</v>
      </c>
    </row>
    <row r="14" spans="1:29" ht="18" customHeight="1">
      <c r="A14" s="89" t="s">
        <v>113</v>
      </c>
      <c r="B14" s="190">
        <v>0</v>
      </c>
      <c r="C14" s="190">
        <v>0</v>
      </c>
      <c r="D14" s="66">
        <f t="shared" si="0"/>
        <v>0</v>
      </c>
      <c r="E14" s="190">
        <v>0</v>
      </c>
      <c r="F14" s="190">
        <v>0</v>
      </c>
      <c r="G14" s="66">
        <f t="shared" si="1"/>
        <v>0</v>
      </c>
      <c r="H14" s="190" t="s">
        <v>31</v>
      </c>
      <c r="I14" s="190" t="s">
        <v>31</v>
      </c>
      <c r="J14" s="66">
        <f t="shared" si="2"/>
        <v>0</v>
      </c>
      <c r="K14" s="66">
        <v>0</v>
      </c>
      <c r="L14" s="66">
        <v>0</v>
      </c>
      <c r="M14" s="66">
        <f t="shared" si="5"/>
        <v>0</v>
      </c>
      <c r="N14" s="193" t="s">
        <v>31</v>
      </c>
      <c r="O14" s="193" t="s">
        <v>31</v>
      </c>
      <c r="P14" s="102">
        <f t="shared" si="3"/>
        <v>0</v>
      </c>
      <c r="Q14" s="193" t="s">
        <v>31</v>
      </c>
      <c r="R14" s="193" t="s">
        <v>31</v>
      </c>
      <c r="S14" s="102">
        <f t="shared" si="6"/>
        <v>0</v>
      </c>
      <c r="T14" s="193">
        <f>SUM('ป.โท สงขลา'!K49:K50)</f>
        <v>29</v>
      </c>
      <c r="U14" s="193">
        <f>SUM('ป.โท สงขลา'!L49:L50)</f>
        <v>18</v>
      </c>
      <c r="V14" s="192">
        <f t="shared" si="7"/>
        <v>47</v>
      </c>
      <c r="W14" s="193">
        <v>0</v>
      </c>
      <c r="X14" s="193">
        <v>0</v>
      </c>
      <c r="Y14" s="102">
        <f t="shared" si="4"/>
        <v>0</v>
      </c>
      <c r="Z14" s="65">
        <f>SUM(B14,E14,H14,N14,Q14,T14,W14)</f>
        <v>29</v>
      </c>
      <c r="AA14" s="65">
        <f>SUM(C14,F14,I14,O14,R14,U14,X14)</f>
        <v>18</v>
      </c>
      <c r="AB14" s="66">
        <f t="shared" si="9"/>
        <v>47</v>
      </c>
      <c r="AC14" s="247"/>
    </row>
    <row r="15" spans="1:29" ht="23.25" customHeight="1">
      <c r="A15" s="103" t="s">
        <v>41</v>
      </c>
      <c r="B15" s="67">
        <f>SUM(B7:B14)</f>
        <v>3207</v>
      </c>
      <c r="C15" s="67">
        <f>SUM(C7:C14)</f>
        <v>7201</v>
      </c>
      <c r="D15" s="67">
        <f>SUM(D7:D14)</f>
        <v>10408</v>
      </c>
      <c r="E15" s="67">
        <f aca="true" t="shared" si="10" ref="E15:AA15">SUM(E7:E14)</f>
        <v>14</v>
      </c>
      <c r="F15" s="67">
        <f t="shared" si="10"/>
        <v>186</v>
      </c>
      <c r="G15" s="67">
        <f t="shared" si="10"/>
        <v>200</v>
      </c>
      <c r="H15" s="67">
        <f t="shared" si="10"/>
        <v>449</v>
      </c>
      <c r="I15" s="67">
        <f t="shared" si="10"/>
        <v>640</v>
      </c>
      <c r="J15" s="67">
        <f t="shared" si="10"/>
        <v>1089</v>
      </c>
      <c r="K15" s="67">
        <f>SUM(K7:K14)</f>
        <v>52</v>
      </c>
      <c r="L15" s="67">
        <f>SUM(L7:L14)</f>
        <v>207</v>
      </c>
      <c r="M15" s="67">
        <f>SUM(M7:M14)</f>
        <v>259</v>
      </c>
      <c r="N15" s="67">
        <f>SUM(N7:N14)</f>
        <v>58</v>
      </c>
      <c r="O15" s="67">
        <f t="shared" si="10"/>
        <v>97</v>
      </c>
      <c r="P15" s="67">
        <f t="shared" si="10"/>
        <v>155</v>
      </c>
      <c r="Q15" s="67">
        <f t="shared" si="10"/>
        <v>109</v>
      </c>
      <c r="R15" s="67">
        <f t="shared" si="10"/>
        <v>198</v>
      </c>
      <c r="S15" s="67">
        <f t="shared" si="10"/>
        <v>307</v>
      </c>
      <c r="T15" s="67">
        <f>SUM(T7:T14)</f>
        <v>52</v>
      </c>
      <c r="U15" s="67">
        <f>SUM(U7:U14)</f>
        <v>38</v>
      </c>
      <c r="V15" s="67">
        <f>SUM(V7:V14)</f>
        <v>90</v>
      </c>
      <c r="W15" s="67">
        <f t="shared" si="10"/>
        <v>17</v>
      </c>
      <c r="X15" s="67">
        <f t="shared" si="10"/>
        <v>21</v>
      </c>
      <c r="Y15" s="67">
        <f t="shared" si="10"/>
        <v>38</v>
      </c>
      <c r="Z15" s="67">
        <f t="shared" si="10"/>
        <v>3958</v>
      </c>
      <c r="AA15" s="67">
        <f t="shared" si="10"/>
        <v>8588</v>
      </c>
      <c r="AB15" s="418">
        <f>SUM(AB7:AB14)</f>
        <v>12546</v>
      </c>
      <c r="AC15" s="247"/>
    </row>
    <row r="16" spans="1:28" ht="23.25" customHeight="1">
      <c r="A16" s="130" t="s">
        <v>51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25"/>
      <c r="U16" s="125"/>
      <c r="V16" s="125"/>
      <c r="W16" s="101"/>
      <c r="X16" s="101"/>
      <c r="Y16" s="101"/>
      <c r="Z16" s="65"/>
      <c r="AA16" s="65"/>
      <c r="AB16" s="66"/>
    </row>
    <row r="17" spans="1:28" ht="21" customHeight="1">
      <c r="A17" s="131" t="s">
        <v>37</v>
      </c>
      <c r="B17" s="193">
        <f>SUM('ป.ตรีพัทลุง '!Q18)</f>
        <v>192</v>
      </c>
      <c r="C17" s="193">
        <f>SUM('ป.ตรีพัทลุง '!R18)</f>
        <v>381</v>
      </c>
      <c r="D17" s="192">
        <f aca="true" t="shared" si="11" ref="D17:D24">SUM(B17:C17)</f>
        <v>573</v>
      </c>
      <c r="E17" s="193">
        <v>0</v>
      </c>
      <c r="F17" s="193">
        <v>0</v>
      </c>
      <c r="G17" s="192">
        <f aca="true" t="shared" si="12" ref="G17:G24">SUM(E17:F17)</f>
        <v>0</v>
      </c>
      <c r="H17" s="193">
        <v>0</v>
      </c>
      <c r="I17" s="193">
        <v>0</v>
      </c>
      <c r="J17" s="192">
        <f aca="true" t="shared" si="13" ref="J17:J24">SUM(H17:I17)</f>
        <v>0</v>
      </c>
      <c r="K17" s="192">
        <v>0</v>
      </c>
      <c r="L17" s="192">
        <v>0</v>
      </c>
      <c r="M17" s="192">
        <f>SUM(K17:L17)</f>
        <v>0</v>
      </c>
      <c r="N17" s="190">
        <f>SUM('ป.โทพัทลุง '!K7:K11)</f>
        <v>7</v>
      </c>
      <c r="O17" s="190">
        <f>SUM('ป.โทพัทลุง '!L7:L11)</f>
        <v>28</v>
      </c>
      <c r="P17" s="192">
        <f aca="true" t="shared" si="14" ref="P17:P24">SUM(N17:O17)</f>
        <v>35</v>
      </c>
      <c r="Q17" s="193">
        <f>SUM('ป.โทพัทลุง '!K23:K24)</f>
        <v>1</v>
      </c>
      <c r="R17" s="193">
        <f>SUM('ป.โทพัทลุง '!L23:L24)</f>
        <v>1</v>
      </c>
      <c r="S17" s="192">
        <f aca="true" t="shared" si="15" ref="S17:S24">SUM(Q17:R17)</f>
        <v>2</v>
      </c>
      <c r="T17" s="193">
        <f>SUM('ป.โทพัทลุง '!K34)</f>
        <v>3</v>
      </c>
      <c r="U17" s="193">
        <f>SUM('ป.โทพัทลุง '!L34)</f>
        <v>4</v>
      </c>
      <c r="V17" s="192">
        <f t="shared" si="7"/>
        <v>7</v>
      </c>
      <c r="W17" s="193">
        <v>0</v>
      </c>
      <c r="X17" s="193">
        <v>0</v>
      </c>
      <c r="Y17" s="192">
        <f aca="true" t="shared" si="16" ref="Y17:Y24">SUM(W17:X17)</f>
        <v>0</v>
      </c>
      <c r="Z17" s="190">
        <f>SUM(B17,E17,K17,H17,N17,Q17,T17,W17)</f>
        <v>203</v>
      </c>
      <c r="AA17" s="190">
        <f>SUM(C17,F17,I17,L17,O17,R17,U17,X17)</f>
        <v>414</v>
      </c>
      <c r="AB17" s="191">
        <f>SUM(Z17:AA17)</f>
        <v>617</v>
      </c>
    </row>
    <row r="18" spans="1:28" ht="21" customHeight="1">
      <c r="A18" s="131" t="s">
        <v>38</v>
      </c>
      <c r="B18" s="193">
        <f>SUM('ป.ตรีพัทลุง '!Q28)</f>
        <v>97</v>
      </c>
      <c r="C18" s="193">
        <f>SUM('ป.ตรีพัทลุง '!R28)</f>
        <v>94</v>
      </c>
      <c r="D18" s="192">
        <f>SUM(B18:C18)</f>
        <v>191</v>
      </c>
      <c r="E18" s="193">
        <v>0</v>
      </c>
      <c r="F18" s="193">
        <v>0</v>
      </c>
      <c r="G18" s="192">
        <f>SUM(E18:F18)</f>
        <v>0</v>
      </c>
      <c r="H18" s="193">
        <v>0</v>
      </c>
      <c r="I18" s="193">
        <v>0</v>
      </c>
      <c r="J18" s="192">
        <f>SUM(H18:I18)</f>
        <v>0</v>
      </c>
      <c r="K18" s="192">
        <v>0</v>
      </c>
      <c r="L18" s="192">
        <v>0</v>
      </c>
      <c r="M18" s="192">
        <f aca="true" t="shared" si="17" ref="M18:M24">SUM(K18:L18)</f>
        <v>0</v>
      </c>
      <c r="N18" s="190" t="s">
        <v>31</v>
      </c>
      <c r="O18" s="190" t="s">
        <v>31</v>
      </c>
      <c r="P18" s="192">
        <f>SUM(N18:O18)</f>
        <v>0</v>
      </c>
      <c r="Q18" s="193" t="s">
        <v>31</v>
      </c>
      <c r="R18" s="193" t="s">
        <v>31</v>
      </c>
      <c r="S18" s="192">
        <f>SUM(Q18:R18)</f>
        <v>0</v>
      </c>
      <c r="T18" s="193">
        <f>SUM('ป.โทพัทลุง '!K37)</f>
        <v>0</v>
      </c>
      <c r="U18" s="193">
        <f>SUM('ป.โทพัทลุง '!L37)</f>
        <v>0</v>
      </c>
      <c r="V18" s="192">
        <f>SUM(T18:U18)</f>
        <v>0</v>
      </c>
      <c r="W18" s="193">
        <v>0</v>
      </c>
      <c r="X18" s="193">
        <v>0</v>
      </c>
      <c r="Y18" s="192">
        <f>SUM(W18:X18)</f>
        <v>0</v>
      </c>
      <c r="Z18" s="190">
        <f aca="true" t="shared" si="18" ref="Z18:Z24">SUM(B18,E18,K18,H18,N18,Q18,T18,W18)</f>
        <v>97</v>
      </c>
      <c r="AA18" s="190">
        <f aca="true" t="shared" si="19" ref="AA18:AA24">SUM(C18,F18,I18,O18,R18,U18,X18)</f>
        <v>94</v>
      </c>
      <c r="AB18" s="191">
        <f>SUM(Z18:AA18)</f>
        <v>191</v>
      </c>
    </row>
    <row r="19" spans="1:28" ht="21" customHeight="1">
      <c r="A19" s="131" t="s">
        <v>42</v>
      </c>
      <c r="B19" s="193">
        <f>SUM('ป.ตรีพัทลุง '!Q40)</f>
        <v>128</v>
      </c>
      <c r="C19" s="193">
        <f>SUM('ป.ตรีพัทลุง '!R40)</f>
        <v>197</v>
      </c>
      <c r="D19" s="192">
        <f t="shared" si="11"/>
        <v>325</v>
      </c>
      <c r="E19" s="193">
        <v>0</v>
      </c>
      <c r="F19" s="193">
        <v>0</v>
      </c>
      <c r="G19" s="192">
        <f t="shared" si="12"/>
        <v>0</v>
      </c>
      <c r="H19" s="193">
        <v>0</v>
      </c>
      <c r="I19" s="193">
        <v>0</v>
      </c>
      <c r="J19" s="192">
        <f t="shared" si="13"/>
        <v>0</v>
      </c>
      <c r="K19" s="192">
        <f>SUM('ป.โทพัทลุง '!K6)</f>
        <v>0</v>
      </c>
      <c r="L19" s="192">
        <v>0</v>
      </c>
      <c r="M19" s="192">
        <f t="shared" si="17"/>
        <v>0</v>
      </c>
      <c r="N19" s="190">
        <f>SUM('ป.โทพัทลุง '!K6)</f>
        <v>0</v>
      </c>
      <c r="O19" s="190">
        <f>SUM('ป.โทพัทลุง '!L6)</f>
        <v>1</v>
      </c>
      <c r="P19" s="192">
        <f t="shared" si="14"/>
        <v>1</v>
      </c>
      <c r="Q19" s="260">
        <f>SUM('ป.โทพัทลุง '!K22)</f>
        <v>0</v>
      </c>
      <c r="R19" s="260">
        <f>SUM('ป.โทพัทลุง '!L22)</f>
        <v>2</v>
      </c>
      <c r="S19" s="192">
        <f t="shared" si="15"/>
        <v>2</v>
      </c>
      <c r="T19" s="259" t="s">
        <v>31</v>
      </c>
      <c r="U19" s="193" t="s">
        <v>31</v>
      </c>
      <c r="V19" s="192">
        <f t="shared" si="7"/>
        <v>0</v>
      </c>
      <c r="W19" s="193">
        <v>0</v>
      </c>
      <c r="X19" s="193">
        <v>0</v>
      </c>
      <c r="Y19" s="192">
        <f t="shared" si="16"/>
        <v>0</v>
      </c>
      <c r="Z19" s="190">
        <f t="shared" si="18"/>
        <v>128</v>
      </c>
      <c r="AA19" s="190">
        <f t="shared" si="19"/>
        <v>200</v>
      </c>
      <c r="AB19" s="191">
        <f aca="true" t="shared" si="20" ref="AB19:AB24">SUM(Z19:AA19)</f>
        <v>328</v>
      </c>
    </row>
    <row r="20" spans="1:28" ht="21" customHeight="1">
      <c r="A20" s="131" t="s">
        <v>43</v>
      </c>
      <c r="B20" s="193">
        <f>SUM('ป.ตรีพัทลุง '!Q53)</f>
        <v>146</v>
      </c>
      <c r="C20" s="193">
        <f>SUM('ป.ตรีพัทลุง '!R53)</f>
        <v>634</v>
      </c>
      <c r="D20" s="192">
        <f t="shared" si="11"/>
        <v>780</v>
      </c>
      <c r="E20" s="193">
        <v>0</v>
      </c>
      <c r="F20" s="193">
        <v>0</v>
      </c>
      <c r="G20" s="192">
        <f t="shared" si="12"/>
        <v>0</v>
      </c>
      <c r="H20" s="193">
        <v>0</v>
      </c>
      <c r="I20" s="193">
        <v>0</v>
      </c>
      <c r="J20" s="192">
        <f t="shared" si="13"/>
        <v>0</v>
      </c>
      <c r="K20" s="192">
        <f>SUM('ป.โทพัทลุง '!K13)</f>
        <v>0</v>
      </c>
      <c r="L20" s="192">
        <v>0</v>
      </c>
      <c r="M20" s="192">
        <f t="shared" si="17"/>
        <v>0</v>
      </c>
      <c r="N20" s="190">
        <f>SUM('ป.โทพัทลุง '!K13)</f>
        <v>0</v>
      </c>
      <c r="O20" s="190">
        <f>SUM('ป.โทพัทลุง '!L13)</f>
        <v>1</v>
      </c>
      <c r="P20" s="192">
        <f>SUM(O20:O20)</f>
        <v>1</v>
      </c>
      <c r="Q20" s="193">
        <f>SUM('ป.โทพัทลุง '!K25)</f>
        <v>1</v>
      </c>
      <c r="R20" s="193">
        <f>SUM('ป.โทพัทลุง '!L25)</f>
        <v>17</v>
      </c>
      <c r="S20" s="192">
        <f t="shared" si="15"/>
        <v>18</v>
      </c>
      <c r="T20" s="193">
        <v>0</v>
      </c>
      <c r="U20" s="193">
        <v>0</v>
      </c>
      <c r="V20" s="192">
        <f t="shared" si="7"/>
        <v>0</v>
      </c>
      <c r="W20" s="193">
        <v>0</v>
      </c>
      <c r="X20" s="193">
        <v>0</v>
      </c>
      <c r="Y20" s="192">
        <f t="shared" si="16"/>
        <v>0</v>
      </c>
      <c r="Z20" s="190">
        <f t="shared" si="18"/>
        <v>147</v>
      </c>
      <c r="AA20" s="190">
        <f t="shared" si="19"/>
        <v>652</v>
      </c>
      <c r="AB20" s="191">
        <f t="shared" si="20"/>
        <v>799</v>
      </c>
    </row>
    <row r="21" spans="1:28" ht="21" customHeight="1">
      <c r="A21" s="131" t="s">
        <v>11</v>
      </c>
      <c r="B21" s="193">
        <f>SUM('ป.ตรีพัทลุง '!Q64)</f>
        <v>198</v>
      </c>
      <c r="C21" s="193">
        <f>SUM('ป.ตรีพัทลุง '!R64)</f>
        <v>226</v>
      </c>
      <c r="D21" s="192">
        <f t="shared" si="11"/>
        <v>424</v>
      </c>
      <c r="E21" s="193">
        <v>0</v>
      </c>
      <c r="F21" s="193">
        <v>0</v>
      </c>
      <c r="G21" s="192">
        <f t="shared" si="12"/>
        <v>0</v>
      </c>
      <c r="H21" s="193">
        <v>0</v>
      </c>
      <c r="I21" s="193">
        <v>0</v>
      </c>
      <c r="J21" s="192">
        <f t="shared" si="13"/>
        <v>0</v>
      </c>
      <c r="K21" s="678">
        <v>0</v>
      </c>
      <c r="L21" s="192">
        <v>0</v>
      </c>
      <c r="M21" s="192">
        <f t="shared" si="17"/>
        <v>0</v>
      </c>
      <c r="N21" s="190">
        <v>0</v>
      </c>
      <c r="O21" s="193" t="s">
        <v>31</v>
      </c>
      <c r="P21" s="192">
        <f>SUM(O21:O21)</f>
        <v>0</v>
      </c>
      <c r="Q21" s="193" t="s">
        <v>31</v>
      </c>
      <c r="R21" s="193"/>
      <c r="S21" s="192">
        <f t="shared" si="15"/>
        <v>0</v>
      </c>
      <c r="T21" s="193">
        <v>0</v>
      </c>
      <c r="U21" s="193">
        <v>0</v>
      </c>
      <c r="V21" s="192">
        <f t="shared" si="7"/>
        <v>0</v>
      </c>
      <c r="W21" s="193"/>
      <c r="X21" s="193"/>
      <c r="Y21" s="192">
        <f t="shared" si="16"/>
        <v>0</v>
      </c>
      <c r="Z21" s="190">
        <f t="shared" si="18"/>
        <v>198</v>
      </c>
      <c r="AA21" s="190">
        <f t="shared" si="19"/>
        <v>226</v>
      </c>
      <c r="AB21" s="191">
        <f t="shared" si="20"/>
        <v>424</v>
      </c>
    </row>
    <row r="22" spans="1:28" ht="21" customHeight="1">
      <c r="A22" s="131" t="s">
        <v>191</v>
      </c>
      <c r="B22" s="193">
        <f>SUM('ป.ตรีพัทลุง '!Q75)</f>
        <v>80</v>
      </c>
      <c r="C22" s="193">
        <f>SUM('ป.ตรีพัทลุง '!R75)</f>
        <v>48</v>
      </c>
      <c r="D22" s="192">
        <f t="shared" si="11"/>
        <v>128</v>
      </c>
      <c r="E22" s="193">
        <v>0</v>
      </c>
      <c r="F22" s="193">
        <v>0</v>
      </c>
      <c r="G22" s="192">
        <f t="shared" si="12"/>
        <v>0</v>
      </c>
      <c r="H22" s="193">
        <v>0</v>
      </c>
      <c r="I22" s="193">
        <v>0</v>
      </c>
      <c r="J22" s="192">
        <f t="shared" si="13"/>
        <v>0</v>
      </c>
      <c r="K22" s="192">
        <v>0</v>
      </c>
      <c r="L22" s="192">
        <v>0</v>
      </c>
      <c r="M22" s="192">
        <f t="shared" si="17"/>
        <v>0</v>
      </c>
      <c r="N22" s="193">
        <f>SUM('ป.โทพัทลุง '!K12)</f>
        <v>4</v>
      </c>
      <c r="O22" s="193">
        <f>SUM('ป.โทพัทลุง '!L12)</f>
        <v>2</v>
      </c>
      <c r="P22" s="192">
        <f t="shared" si="14"/>
        <v>6</v>
      </c>
      <c r="Q22" s="193" t="s">
        <v>31</v>
      </c>
      <c r="R22" s="193" t="s">
        <v>31</v>
      </c>
      <c r="S22" s="192">
        <f t="shared" si="15"/>
        <v>0</v>
      </c>
      <c r="T22" s="193">
        <f>SUM('ป.โทพัทลุง '!K35)</f>
        <v>7</v>
      </c>
      <c r="U22" s="193">
        <f>SUM('ป.โทพัทลุง '!L35)</f>
        <v>1</v>
      </c>
      <c r="V22" s="192">
        <f>SUM(T22:U22)</f>
        <v>8</v>
      </c>
      <c r="W22" s="193">
        <v>0</v>
      </c>
      <c r="X22" s="193">
        <v>0</v>
      </c>
      <c r="Y22" s="192">
        <f t="shared" si="16"/>
        <v>0</v>
      </c>
      <c r="Z22" s="190">
        <f t="shared" si="18"/>
        <v>91</v>
      </c>
      <c r="AA22" s="190">
        <f t="shared" si="19"/>
        <v>51</v>
      </c>
      <c r="AB22" s="191">
        <f t="shared" si="20"/>
        <v>142</v>
      </c>
    </row>
    <row r="23" spans="1:28" ht="21" customHeight="1">
      <c r="A23" s="131" t="s">
        <v>273</v>
      </c>
      <c r="B23" s="193">
        <f>SUM('ป.ตรีพัทลุง '!Q85)</f>
        <v>18</v>
      </c>
      <c r="C23" s="193">
        <f>SUM('ป.ตรีพัทลุง '!R85)</f>
        <v>196</v>
      </c>
      <c r="D23" s="192">
        <f t="shared" si="11"/>
        <v>214</v>
      </c>
      <c r="E23" s="193">
        <v>0</v>
      </c>
      <c r="F23" s="193">
        <v>0</v>
      </c>
      <c r="G23" s="192">
        <f t="shared" si="12"/>
        <v>0</v>
      </c>
      <c r="H23" s="193">
        <v>0</v>
      </c>
      <c r="I23" s="193">
        <v>0</v>
      </c>
      <c r="J23" s="192">
        <f t="shared" si="13"/>
        <v>0</v>
      </c>
      <c r="K23" s="192">
        <v>0</v>
      </c>
      <c r="L23" s="192">
        <v>0</v>
      </c>
      <c r="M23" s="192">
        <f t="shared" si="17"/>
        <v>0</v>
      </c>
      <c r="N23" s="193">
        <v>0</v>
      </c>
      <c r="O23" s="193">
        <v>0</v>
      </c>
      <c r="P23" s="192">
        <f t="shared" si="14"/>
        <v>0</v>
      </c>
      <c r="Q23" s="193">
        <v>0</v>
      </c>
      <c r="R23" s="193">
        <v>0</v>
      </c>
      <c r="S23" s="192">
        <f t="shared" si="15"/>
        <v>0</v>
      </c>
      <c r="T23" s="193">
        <v>0</v>
      </c>
      <c r="U23" s="193">
        <v>0</v>
      </c>
      <c r="V23" s="192">
        <f>SUM(T23:U23)</f>
        <v>0</v>
      </c>
      <c r="W23" s="193">
        <v>0</v>
      </c>
      <c r="X23" s="193">
        <v>0</v>
      </c>
      <c r="Y23" s="192">
        <f t="shared" si="16"/>
        <v>0</v>
      </c>
      <c r="Z23" s="190">
        <f t="shared" si="18"/>
        <v>18</v>
      </c>
      <c r="AA23" s="190">
        <f t="shared" si="19"/>
        <v>196</v>
      </c>
      <c r="AB23" s="191">
        <f t="shared" si="20"/>
        <v>214</v>
      </c>
    </row>
    <row r="24" spans="1:28" ht="21" customHeight="1">
      <c r="A24" s="131" t="s">
        <v>274</v>
      </c>
      <c r="B24" s="193">
        <f>SUM('ป.ตรีพัทลุง '!Q95)</f>
        <v>21</v>
      </c>
      <c r="C24" s="193">
        <f>SUM('ป.ตรีพัทลุง '!R95)</f>
        <v>135</v>
      </c>
      <c r="D24" s="192">
        <f t="shared" si="11"/>
        <v>156</v>
      </c>
      <c r="E24" s="193">
        <v>0</v>
      </c>
      <c r="F24" s="193">
        <v>0</v>
      </c>
      <c r="G24" s="192">
        <f t="shared" si="12"/>
        <v>0</v>
      </c>
      <c r="H24" s="193">
        <v>0</v>
      </c>
      <c r="I24" s="193">
        <v>0</v>
      </c>
      <c r="J24" s="192">
        <f t="shared" si="13"/>
        <v>0</v>
      </c>
      <c r="K24" s="192"/>
      <c r="L24" s="192">
        <v>0</v>
      </c>
      <c r="M24" s="192">
        <f t="shared" si="17"/>
        <v>0</v>
      </c>
      <c r="N24" s="193">
        <v>0</v>
      </c>
      <c r="O24" s="193">
        <v>0</v>
      </c>
      <c r="P24" s="192">
        <f t="shared" si="14"/>
        <v>0</v>
      </c>
      <c r="Q24" s="193">
        <v>0</v>
      </c>
      <c r="R24" s="193">
        <v>0</v>
      </c>
      <c r="S24" s="192">
        <f t="shared" si="15"/>
        <v>0</v>
      </c>
      <c r="T24" s="193">
        <v>0</v>
      </c>
      <c r="U24" s="193">
        <v>0</v>
      </c>
      <c r="V24" s="192">
        <f>SUM(T24:U24)</f>
        <v>0</v>
      </c>
      <c r="W24" s="193">
        <v>0</v>
      </c>
      <c r="X24" s="193">
        <v>0</v>
      </c>
      <c r="Y24" s="192">
        <f t="shared" si="16"/>
        <v>0</v>
      </c>
      <c r="Z24" s="190">
        <f t="shared" si="18"/>
        <v>21</v>
      </c>
      <c r="AA24" s="190">
        <f t="shared" si="19"/>
        <v>135</v>
      </c>
      <c r="AB24" s="191">
        <f t="shared" si="20"/>
        <v>156</v>
      </c>
    </row>
    <row r="25" spans="1:62" s="51" customFormat="1" ht="23.25" customHeight="1" thickBot="1">
      <c r="A25" s="103" t="s">
        <v>44</v>
      </c>
      <c r="B25" s="67">
        <f aca="true" t="shared" si="21" ref="B25:AB25">SUM(B17:B24)</f>
        <v>880</v>
      </c>
      <c r="C25" s="67">
        <f t="shared" si="21"/>
        <v>1911</v>
      </c>
      <c r="D25" s="67">
        <f t="shared" si="21"/>
        <v>2791</v>
      </c>
      <c r="E25" s="67">
        <f t="shared" si="21"/>
        <v>0</v>
      </c>
      <c r="F25" s="67">
        <f t="shared" si="21"/>
        <v>0</v>
      </c>
      <c r="G25" s="67">
        <f t="shared" si="21"/>
        <v>0</v>
      </c>
      <c r="H25" s="67">
        <f t="shared" si="21"/>
        <v>0</v>
      </c>
      <c r="I25" s="67">
        <f t="shared" si="21"/>
        <v>0</v>
      </c>
      <c r="J25" s="67">
        <f t="shared" si="21"/>
        <v>0</v>
      </c>
      <c r="K25" s="67">
        <f>SUM(K17:K24)</f>
        <v>0</v>
      </c>
      <c r="L25" s="67">
        <f>SUM(L17:L24)</f>
        <v>0</v>
      </c>
      <c r="M25" s="67">
        <f>SUM(M17:M24)</f>
        <v>0</v>
      </c>
      <c r="N25" s="67">
        <f t="shared" si="21"/>
        <v>11</v>
      </c>
      <c r="O25" s="67">
        <f t="shared" si="21"/>
        <v>32</v>
      </c>
      <c r="P25" s="67">
        <f t="shared" si="21"/>
        <v>43</v>
      </c>
      <c r="Q25" s="67">
        <f t="shared" si="21"/>
        <v>2</v>
      </c>
      <c r="R25" s="67">
        <f t="shared" si="21"/>
        <v>20</v>
      </c>
      <c r="S25" s="67">
        <f t="shared" si="21"/>
        <v>22</v>
      </c>
      <c r="T25" s="67">
        <f t="shared" si="21"/>
        <v>10</v>
      </c>
      <c r="U25" s="67">
        <f t="shared" si="21"/>
        <v>5</v>
      </c>
      <c r="V25" s="67">
        <f t="shared" si="21"/>
        <v>15</v>
      </c>
      <c r="W25" s="67">
        <f t="shared" si="21"/>
        <v>0</v>
      </c>
      <c r="X25" s="67">
        <f t="shared" si="21"/>
        <v>0</v>
      </c>
      <c r="Y25" s="67">
        <f t="shared" si="21"/>
        <v>0</v>
      </c>
      <c r="Z25" s="67">
        <f t="shared" si="21"/>
        <v>903</v>
      </c>
      <c r="AA25" s="67">
        <f t="shared" si="21"/>
        <v>1968</v>
      </c>
      <c r="AB25" s="418">
        <f t="shared" si="21"/>
        <v>2871</v>
      </c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</row>
    <row r="26" spans="1:62" s="51" customFormat="1" ht="23.25" customHeight="1" thickBot="1" thickTop="1">
      <c r="A26" s="196" t="s">
        <v>45</v>
      </c>
      <c r="B26" s="68">
        <f aca="true" t="shared" si="22" ref="B26:AA26">SUM(B15,B25)</f>
        <v>4087</v>
      </c>
      <c r="C26" s="68">
        <f t="shared" si="22"/>
        <v>9112</v>
      </c>
      <c r="D26" s="68">
        <f t="shared" si="22"/>
        <v>13199</v>
      </c>
      <c r="E26" s="68">
        <f t="shared" si="22"/>
        <v>14</v>
      </c>
      <c r="F26" s="68">
        <f t="shared" si="22"/>
        <v>186</v>
      </c>
      <c r="G26" s="68">
        <f t="shared" si="22"/>
        <v>200</v>
      </c>
      <c r="H26" s="68">
        <f t="shared" si="22"/>
        <v>449</v>
      </c>
      <c r="I26" s="68">
        <f t="shared" si="22"/>
        <v>640</v>
      </c>
      <c r="J26" s="68">
        <f t="shared" si="22"/>
        <v>1089</v>
      </c>
      <c r="K26" s="68">
        <f>SUM(K15,K25)</f>
        <v>52</v>
      </c>
      <c r="L26" s="68">
        <f>SUM(L15,L25)</f>
        <v>207</v>
      </c>
      <c r="M26" s="68">
        <f>SUM(M15,M25)</f>
        <v>259</v>
      </c>
      <c r="N26" s="68">
        <f t="shared" si="22"/>
        <v>69</v>
      </c>
      <c r="O26" s="68">
        <f t="shared" si="22"/>
        <v>129</v>
      </c>
      <c r="P26" s="68">
        <f t="shared" si="22"/>
        <v>198</v>
      </c>
      <c r="Q26" s="68">
        <f t="shared" si="22"/>
        <v>111</v>
      </c>
      <c r="R26" s="68">
        <f t="shared" si="22"/>
        <v>218</v>
      </c>
      <c r="S26" s="68">
        <f t="shared" si="22"/>
        <v>329</v>
      </c>
      <c r="T26" s="68">
        <f t="shared" si="22"/>
        <v>62</v>
      </c>
      <c r="U26" s="68">
        <f t="shared" si="22"/>
        <v>43</v>
      </c>
      <c r="V26" s="68">
        <f t="shared" si="22"/>
        <v>105</v>
      </c>
      <c r="W26" s="68">
        <f t="shared" si="22"/>
        <v>17</v>
      </c>
      <c r="X26" s="68">
        <f t="shared" si="22"/>
        <v>21</v>
      </c>
      <c r="Y26" s="68">
        <f t="shared" si="22"/>
        <v>38</v>
      </c>
      <c r="Z26" s="68">
        <f t="shared" si="22"/>
        <v>4861</v>
      </c>
      <c r="AA26" s="68">
        <f t="shared" si="22"/>
        <v>10556</v>
      </c>
      <c r="AB26" s="419">
        <f>SUM(AB15,AB25)</f>
        <v>15417</v>
      </c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</row>
    <row r="27" spans="2:28" ht="22.5" thickTop="1">
      <c r="B27" s="70"/>
      <c r="C27" s="70"/>
      <c r="D27" s="70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  <c r="R27" s="127"/>
      <c r="S27" s="127"/>
      <c r="T27" s="127"/>
      <c r="U27" s="127"/>
      <c r="V27" s="127"/>
      <c r="W27" s="70"/>
      <c r="X27" s="70"/>
      <c r="Y27" s="70"/>
      <c r="Z27" s="70"/>
      <c r="AA27" s="70"/>
      <c r="AB27" s="70"/>
    </row>
    <row r="28" spans="2:28" ht="21.75">
      <c r="B28" s="70"/>
      <c r="C28" s="70"/>
      <c r="D28" s="70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7"/>
      <c r="R28" s="127"/>
      <c r="S28" s="127"/>
      <c r="T28" s="127"/>
      <c r="U28" s="127"/>
      <c r="V28" s="127"/>
      <c r="W28" s="70"/>
      <c r="X28" s="70"/>
      <c r="Y28" s="70"/>
      <c r="Z28" s="70"/>
      <c r="AA28" s="70"/>
      <c r="AB28" s="70"/>
    </row>
    <row r="29" spans="2:28" ht="21.75">
      <c r="B29" s="70"/>
      <c r="C29" s="70"/>
      <c r="D29" s="70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  <c r="R29" s="127"/>
      <c r="S29" s="127"/>
      <c r="T29" s="127"/>
      <c r="U29" s="127"/>
      <c r="V29" s="127"/>
      <c r="W29" s="70"/>
      <c r="X29" s="70"/>
      <c r="Y29" s="70"/>
      <c r="Z29" s="70"/>
      <c r="AA29" s="70"/>
      <c r="AB29" s="70"/>
    </row>
    <row r="30" spans="2:28" ht="21.75">
      <c r="B30" s="70"/>
      <c r="C30" s="70"/>
      <c r="D30" s="70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7"/>
      <c r="R30" s="127"/>
      <c r="S30" s="127"/>
      <c r="T30" s="127"/>
      <c r="U30" s="127"/>
      <c r="V30" s="127"/>
      <c r="W30" s="70"/>
      <c r="X30" s="70"/>
      <c r="Y30" s="70"/>
      <c r="Z30" s="70"/>
      <c r="AA30" s="70"/>
      <c r="AB30" s="70"/>
    </row>
    <row r="31" spans="2:28" ht="21.75">
      <c r="B31" s="70"/>
      <c r="C31" s="70"/>
      <c r="D31" s="70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7"/>
      <c r="R31" s="127"/>
      <c r="S31" s="127"/>
      <c r="T31" s="127"/>
      <c r="U31" s="127"/>
      <c r="V31" s="127"/>
      <c r="W31" s="70"/>
      <c r="X31" s="70"/>
      <c r="Y31" s="70"/>
      <c r="Z31" s="70"/>
      <c r="AA31" s="70"/>
      <c r="AB31" s="70"/>
    </row>
    <row r="32" spans="2:28" ht="21.75">
      <c r="B32" s="70"/>
      <c r="C32" s="70"/>
      <c r="D32" s="70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7"/>
      <c r="R32" s="127"/>
      <c r="S32" s="127"/>
      <c r="T32" s="127"/>
      <c r="U32" s="127"/>
      <c r="V32" s="127"/>
      <c r="W32" s="70"/>
      <c r="X32" s="70"/>
      <c r="Y32" s="70"/>
      <c r="Z32" s="70"/>
      <c r="AA32" s="70"/>
      <c r="AB32" s="70"/>
    </row>
    <row r="33" spans="2:28" ht="21.75">
      <c r="B33" s="70"/>
      <c r="C33" s="70"/>
      <c r="D33" s="70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127"/>
      <c r="S33" s="127"/>
      <c r="T33" s="127"/>
      <c r="U33" s="127"/>
      <c r="V33" s="127"/>
      <c r="W33" s="70"/>
      <c r="X33" s="70"/>
      <c r="Y33" s="70"/>
      <c r="Z33" s="70"/>
      <c r="AA33" s="70"/>
      <c r="AB33" s="70"/>
    </row>
    <row r="34" spans="2:28" ht="21.75">
      <c r="B34" s="70"/>
      <c r="C34" s="70"/>
      <c r="D34" s="70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7"/>
      <c r="R34" s="127"/>
      <c r="S34" s="127"/>
      <c r="T34" s="127"/>
      <c r="U34" s="127"/>
      <c r="V34" s="127"/>
      <c r="W34" s="70"/>
      <c r="X34" s="70"/>
      <c r="Y34" s="70"/>
      <c r="Z34" s="70"/>
      <c r="AA34" s="70"/>
      <c r="AB34" s="70"/>
    </row>
    <row r="35" spans="2:28" ht="21.75">
      <c r="B35" s="70"/>
      <c r="C35" s="70"/>
      <c r="D35" s="70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7"/>
      <c r="R35" s="127"/>
      <c r="S35" s="127"/>
      <c r="T35" s="127"/>
      <c r="U35" s="127"/>
      <c r="V35" s="127"/>
      <c r="W35" s="70"/>
      <c r="X35" s="70"/>
      <c r="Y35" s="70"/>
      <c r="Z35" s="70"/>
      <c r="AA35" s="70"/>
      <c r="AB35" s="70"/>
    </row>
    <row r="36" spans="2:28" ht="21.75">
      <c r="B36" s="70"/>
      <c r="C36" s="70"/>
      <c r="D36" s="70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7"/>
      <c r="R36" s="127"/>
      <c r="S36" s="127"/>
      <c r="T36" s="127"/>
      <c r="U36" s="127"/>
      <c r="V36" s="127"/>
      <c r="W36" s="70"/>
      <c r="X36" s="70"/>
      <c r="Y36" s="70"/>
      <c r="Z36" s="70"/>
      <c r="AA36" s="70"/>
      <c r="AB36" s="70"/>
    </row>
    <row r="37" spans="2:28" ht="21.75">
      <c r="B37" s="70"/>
      <c r="C37" s="70"/>
      <c r="D37" s="70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7"/>
      <c r="R37" s="127"/>
      <c r="S37" s="127"/>
      <c r="T37" s="127"/>
      <c r="U37" s="127"/>
      <c r="V37" s="127"/>
      <c r="W37" s="70"/>
      <c r="X37" s="70"/>
      <c r="Y37" s="70"/>
      <c r="Z37" s="70"/>
      <c r="AA37" s="70"/>
      <c r="AB37" s="70"/>
    </row>
    <row r="38" spans="2:28" ht="21.75">
      <c r="B38" s="70"/>
      <c r="C38" s="70"/>
      <c r="D38" s="70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7"/>
      <c r="R38" s="127"/>
      <c r="S38" s="127"/>
      <c r="T38" s="127"/>
      <c r="U38" s="127"/>
      <c r="V38" s="127"/>
      <c r="W38" s="70"/>
      <c r="X38" s="70"/>
      <c r="Y38" s="70"/>
      <c r="Z38" s="70"/>
      <c r="AA38" s="70"/>
      <c r="AB38" s="70"/>
    </row>
    <row r="39" spans="2:28" ht="21.75">
      <c r="B39" s="70"/>
      <c r="C39" s="70"/>
      <c r="D39" s="70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7"/>
      <c r="R39" s="127"/>
      <c r="S39" s="127"/>
      <c r="T39" s="127"/>
      <c r="U39" s="127"/>
      <c r="V39" s="127"/>
      <c r="W39" s="70"/>
      <c r="X39" s="70"/>
      <c r="Y39" s="70"/>
      <c r="Z39" s="70"/>
      <c r="AA39" s="70"/>
      <c r="AB39" s="70"/>
    </row>
    <row r="40" spans="2:28" ht="21.75">
      <c r="B40" s="70"/>
      <c r="C40" s="70"/>
      <c r="D40" s="70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  <c r="R40" s="127"/>
      <c r="S40" s="127"/>
      <c r="T40" s="127"/>
      <c r="U40" s="127"/>
      <c r="V40" s="127"/>
      <c r="W40" s="70"/>
      <c r="X40" s="70"/>
      <c r="Y40" s="70"/>
      <c r="Z40" s="70"/>
      <c r="AA40" s="70"/>
      <c r="AB40" s="70"/>
    </row>
    <row r="41" spans="2:28" ht="21.75">
      <c r="B41" s="70"/>
      <c r="C41" s="70"/>
      <c r="D41" s="70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7"/>
      <c r="R41" s="127"/>
      <c r="S41" s="127"/>
      <c r="T41" s="127"/>
      <c r="U41" s="127"/>
      <c r="V41" s="127"/>
      <c r="W41" s="70"/>
      <c r="X41" s="70"/>
      <c r="Y41" s="70"/>
      <c r="Z41" s="70"/>
      <c r="AA41" s="70"/>
      <c r="AB41" s="70"/>
    </row>
    <row r="42" spans="2:28" ht="21.75">
      <c r="B42" s="70"/>
      <c r="C42" s="70"/>
      <c r="D42" s="70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7"/>
      <c r="R42" s="127"/>
      <c r="S42" s="127"/>
      <c r="T42" s="127"/>
      <c r="U42" s="127"/>
      <c r="V42" s="127"/>
      <c r="W42" s="70"/>
      <c r="X42" s="70"/>
      <c r="Y42" s="70"/>
      <c r="Z42" s="70"/>
      <c r="AA42" s="70"/>
      <c r="AB42" s="70"/>
    </row>
    <row r="43" spans="2:28" ht="21.75">
      <c r="B43" s="70"/>
      <c r="C43" s="70"/>
      <c r="D43" s="70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7"/>
      <c r="R43" s="127"/>
      <c r="S43" s="127"/>
      <c r="T43" s="127"/>
      <c r="U43" s="127"/>
      <c r="V43" s="127"/>
      <c r="W43" s="70"/>
      <c r="X43" s="70"/>
      <c r="Y43" s="70"/>
      <c r="Z43" s="70"/>
      <c r="AA43" s="70"/>
      <c r="AB43" s="70"/>
    </row>
    <row r="44" spans="2:28" ht="21.75">
      <c r="B44" s="70"/>
      <c r="C44" s="70"/>
      <c r="D44" s="70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7"/>
      <c r="R44" s="127"/>
      <c r="S44" s="127"/>
      <c r="T44" s="127"/>
      <c r="U44" s="127"/>
      <c r="V44" s="127"/>
      <c r="W44" s="70"/>
      <c r="X44" s="70"/>
      <c r="Y44" s="70"/>
      <c r="Z44" s="70"/>
      <c r="AA44" s="70"/>
      <c r="AB44" s="70"/>
    </row>
    <row r="45" spans="2:28" ht="21.75">
      <c r="B45" s="70"/>
      <c r="C45" s="70"/>
      <c r="D45" s="70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7"/>
      <c r="R45" s="127"/>
      <c r="S45" s="127"/>
      <c r="T45" s="127"/>
      <c r="U45" s="127"/>
      <c r="V45" s="127"/>
      <c r="W45" s="70"/>
      <c r="X45" s="70"/>
      <c r="Y45" s="70"/>
      <c r="Z45" s="70"/>
      <c r="AA45" s="70"/>
      <c r="AB45" s="70"/>
    </row>
    <row r="46" spans="2:28" ht="21.75">
      <c r="B46" s="70"/>
      <c r="C46" s="70"/>
      <c r="D46" s="70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7"/>
      <c r="R46" s="127"/>
      <c r="S46" s="127"/>
      <c r="T46" s="127"/>
      <c r="U46" s="127"/>
      <c r="V46" s="127"/>
      <c r="W46" s="70"/>
      <c r="X46" s="70"/>
      <c r="Y46" s="70"/>
      <c r="Z46" s="70"/>
      <c r="AA46" s="70"/>
      <c r="AB46" s="70"/>
    </row>
    <row r="47" spans="2:28" ht="21.75">
      <c r="B47" s="70"/>
      <c r="C47" s="70"/>
      <c r="D47" s="70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7"/>
      <c r="R47" s="127"/>
      <c r="S47" s="127"/>
      <c r="T47" s="127"/>
      <c r="U47" s="127"/>
      <c r="V47" s="127"/>
      <c r="W47" s="70"/>
      <c r="X47" s="70"/>
      <c r="Y47" s="70"/>
      <c r="Z47" s="70"/>
      <c r="AA47" s="70"/>
      <c r="AB47" s="70"/>
    </row>
    <row r="48" spans="2:28" ht="21.75">
      <c r="B48" s="70"/>
      <c r="C48" s="70"/>
      <c r="D48" s="70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7"/>
      <c r="R48" s="127"/>
      <c r="S48" s="127"/>
      <c r="T48" s="127"/>
      <c r="U48" s="127"/>
      <c r="V48" s="127"/>
      <c r="W48" s="70"/>
      <c r="X48" s="70"/>
      <c r="Y48" s="70"/>
      <c r="Z48" s="70"/>
      <c r="AA48" s="70"/>
      <c r="AB48" s="70"/>
    </row>
    <row r="49" spans="2:28" ht="21.75">
      <c r="B49" s="70"/>
      <c r="C49" s="70"/>
      <c r="D49" s="70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7"/>
      <c r="R49" s="127"/>
      <c r="S49" s="127"/>
      <c r="T49" s="127"/>
      <c r="U49" s="127"/>
      <c r="V49" s="127"/>
      <c r="W49" s="70"/>
      <c r="X49" s="70"/>
      <c r="Y49" s="70"/>
      <c r="Z49" s="70"/>
      <c r="AA49" s="70"/>
      <c r="AB49" s="70"/>
    </row>
    <row r="50" spans="2:28" ht="21.75">
      <c r="B50" s="70"/>
      <c r="C50" s="70"/>
      <c r="D50" s="70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7"/>
      <c r="R50" s="127"/>
      <c r="S50" s="127"/>
      <c r="T50" s="127"/>
      <c r="U50" s="127"/>
      <c r="V50" s="127"/>
      <c r="W50" s="70"/>
      <c r="X50" s="70"/>
      <c r="Y50" s="70"/>
      <c r="Z50" s="70"/>
      <c r="AA50" s="70"/>
      <c r="AB50" s="70"/>
    </row>
    <row r="51" spans="2:28" ht="21.75">
      <c r="B51" s="70"/>
      <c r="C51" s="70"/>
      <c r="D51" s="70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7"/>
      <c r="R51" s="127"/>
      <c r="S51" s="127"/>
      <c r="T51" s="127"/>
      <c r="U51" s="127"/>
      <c r="V51" s="127"/>
      <c r="W51" s="70"/>
      <c r="X51" s="70"/>
      <c r="Y51" s="70"/>
      <c r="Z51" s="70"/>
      <c r="AA51" s="70"/>
      <c r="AB51" s="70"/>
    </row>
    <row r="52" spans="2:28" ht="21.75">
      <c r="B52" s="70"/>
      <c r="C52" s="70"/>
      <c r="D52" s="70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7"/>
      <c r="R52" s="127"/>
      <c r="S52" s="127"/>
      <c r="T52" s="127"/>
      <c r="U52" s="127"/>
      <c r="V52" s="127"/>
      <c r="W52" s="70"/>
      <c r="X52" s="70"/>
      <c r="Y52" s="70"/>
      <c r="Z52" s="70"/>
      <c r="AA52" s="70"/>
      <c r="AB52" s="70"/>
    </row>
    <row r="53" spans="2:28" ht="21.75">
      <c r="B53" s="70"/>
      <c r="C53" s="70"/>
      <c r="D53" s="70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7"/>
      <c r="R53" s="127"/>
      <c r="S53" s="127"/>
      <c r="T53" s="127"/>
      <c r="U53" s="127"/>
      <c r="V53" s="127"/>
      <c r="W53" s="70"/>
      <c r="X53" s="70"/>
      <c r="Y53" s="70"/>
      <c r="Z53" s="70"/>
      <c r="AA53" s="70"/>
      <c r="AB53" s="70"/>
    </row>
    <row r="54" spans="2:28" ht="21.75">
      <c r="B54" s="70"/>
      <c r="C54" s="70"/>
      <c r="D54" s="70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7"/>
      <c r="R54" s="127"/>
      <c r="S54" s="127"/>
      <c r="T54" s="127"/>
      <c r="U54" s="127"/>
      <c r="V54" s="127"/>
      <c r="W54" s="70"/>
      <c r="X54" s="70"/>
      <c r="Y54" s="70"/>
      <c r="Z54" s="70"/>
      <c r="AA54" s="70"/>
      <c r="AB54" s="70"/>
    </row>
    <row r="55" spans="2:28" ht="21.75">
      <c r="B55" s="70"/>
      <c r="C55" s="70"/>
      <c r="D55" s="70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7"/>
      <c r="R55" s="127"/>
      <c r="S55" s="127"/>
      <c r="T55" s="127"/>
      <c r="U55" s="127"/>
      <c r="V55" s="127"/>
      <c r="W55" s="70"/>
      <c r="X55" s="70"/>
      <c r="Y55" s="70"/>
      <c r="Z55" s="70"/>
      <c r="AA55" s="70"/>
      <c r="AB55" s="70"/>
    </row>
    <row r="56" spans="2:28" ht="21.75">
      <c r="B56" s="70"/>
      <c r="C56" s="70"/>
      <c r="D56" s="70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7"/>
      <c r="R56" s="127"/>
      <c r="S56" s="127"/>
      <c r="T56" s="127"/>
      <c r="U56" s="127"/>
      <c r="V56" s="127"/>
      <c r="W56" s="70"/>
      <c r="X56" s="70"/>
      <c r="Y56" s="70"/>
      <c r="Z56" s="70"/>
      <c r="AA56" s="70"/>
      <c r="AB56" s="70"/>
    </row>
    <row r="57" spans="2:28" ht="21.75">
      <c r="B57" s="70"/>
      <c r="C57" s="70"/>
      <c r="D57" s="70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7"/>
      <c r="R57" s="127"/>
      <c r="S57" s="127"/>
      <c r="T57" s="127"/>
      <c r="U57" s="127"/>
      <c r="V57" s="127"/>
      <c r="W57" s="70"/>
      <c r="X57" s="70"/>
      <c r="Y57" s="70"/>
      <c r="Z57" s="70"/>
      <c r="AA57" s="70"/>
      <c r="AB57" s="70"/>
    </row>
    <row r="58" spans="2:28" ht="21.75">
      <c r="B58" s="70"/>
      <c r="C58" s="70"/>
      <c r="D58" s="70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7"/>
      <c r="R58" s="127"/>
      <c r="S58" s="127"/>
      <c r="T58" s="127"/>
      <c r="U58" s="127"/>
      <c r="V58" s="127"/>
      <c r="W58" s="70"/>
      <c r="X58" s="70"/>
      <c r="Y58" s="70"/>
      <c r="Z58" s="70"/>
      <c r="AA58" s="70"/>
      <c r="AB58" s="70"/>
    </row>
    <row r="59" spans="2:28" ht="21.75">
      <c r="B59" s="70"/>
      <c r="C59" s="70"/>
      <c r="D59" s="70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7"/>
      <c r="R59" s="127"/>
      <c r="S59" s="127"/>
      <c r="T59" s="127"/>
      <c r="U59" s="127"/>
      <c r="V59" s="127"/>
      <c r="W59" s="70"/>
      <c r="X59" s="70"/>
      <c r="Y59" s="70"/>
      <c r="Z59" s="70"/>
      <c r="AA59" s="70"/>
      <c r="AB59" s="70"/>
    </row>
    <row r="60" spans="2:28" ht="21.75">
      <c r="B60" s="70"/>
      <c r="C60" s="70"/>
      <c r="D60" s="70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7"/>
      <c r="R60" s="127"/>
      <c r="S60" s="127"/>
      <c r="T60" s="127"/>
      <c r="U60" s="127"/>
      <c r="V60" s="127"/>
      <c r="W60" s="70"/>
      <c r="X60" s="70"/>
      <c r="Y60" s="70"/>
      <c r="Z60" s="70"/>
      <c r="AA60" s="70"/>
      <c r="AB60" s="70"/>
    </row>
    <row r="61" spans="2:28" ht="21.75">
      <c r="B61" s="70"/>
      <c r="C61" s="70"/>
      <c r="D61" s="70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7"/>
      <c r="R61" s="127"/>
      <c r="S61" s="127"/>
      <c r="T61" s="127"/>
      <c r="U61" s="127"/>
      <c r="V61" s="127"/>
      <c r="W61" s="70"/>
      <c r="X61" s="70"/>
      <c r="Y61" s="70"/>
      <c r="Z61" s="70"/>
      <c r="AA61" s="70"/>
      <c r="AB61" s="70"/>
    </row>
    <row r="62" spans="2:28" ht="21.75">
      <c r="B62" s="70"/>
      <c r="C62" s="70"/>
      <c r="D62" s="70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7"/>
      <c r="R62" s="127"/>
      <c r="S62" s="127"/>
      <c r="T62" s="127"/>
      <c r="U62" s="127"/>
      <c r="V62" s="127"/>
      <c r="W62" s="70"/>
      <c r="X62" s="70"/>
      <c r="Y62" s="70"/>
      <c r="Z62" s="70"/>
      <c r="AA62" s="70"/>
      <c r="AB62" s="70"/>
    </row>
    <row r="63" spans="2:28" ht="21.75">
      <c r="B63" s="70"/>
      <c r="C63" s="70"/>
      <c r="D63" s="70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7"/>
      <c r="R63" s="127"/>
      <c r="S63" s="127"/>
      <c r="T63" s="127"/>
      <c r="U63" s="127"/>
      <c r="V63" s="127"/>
      <c r="W63" s="70"/>
      <c r="X63" s="70"/>
      <c r="Y63" s="70"/>
      <c r="Z63" s="70"/>
      <c r="AA63" s="70"/>
      <c r="AB63" s="70"/>
    </row>
    <row r="64" spans="2:28" ht="21.75">
      <c r="B64" s="70"/>
      <c r="C64" s="70"/>
      <c r="D64" s="70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7"/>
      <c r="R64" s="127"/>
      <c r="S64" s="127"/>
      <c r="T64" s="127"/>
      <c r="U64" s="127"/>
      <c r="V64" s="127"/>
      <c r="W64" s="70"/>
      <c r="X64" s="70"/>
      <c r="Y64" s="70"/>
      <c r="Z64" s="70"/>
      <c r="AA64" s="70"/>
      <c r="AB64" s="70"/>
    </row>
    <row r="65" spans="2:28" ht="21.75">
      <c r="B65" s="70"/>
      <c r="C65" s="70"/>
      <c r="D65" s="70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7"/>
      <c r="R65" s="127"/>
      <c r="S65" s="127"/>
      <c r="T65" s="127"/>
      <c r="U65" s="127"/>
      <c r="V65" s="127"/>
      <c r="W65" s="70"/>
      <c r="X65" s="70"/>
      <c r="Y65" s="70"/>
      <c r="Z65" s="70"/>
      <c r="AA65" s="70"/>
      <c r="AB65" s="70"/>
    </row>
    <row r="66" spans="2:28" ht="21.75">
      <c r="B66" s="70"/>
      <c r="C66" s="70"/>
      <c r="D66" s="70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7"/>
      <c r="R66" s="127"/>
      <c r="S66" s="127"/>
      <c r="T66" s="127"/>
      <c r="U66" s="127"/>
      <c r="V66" s="127"/>
      <c r="W66" s="70"/>
      <c r="X66" s="70"/>
      <c r="Y66" s="70"/>
      <c r="Z66" s="70"/>
      <c r="AA66" s="70"/>
      <c r="AB66" s="70"/>
    </row>
    <row r="67" spans="2:28" ht="21.75">
      <c r="B67" s="70"/>
      <c r="C67" s="70"/>
      <c r="D67" s="70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7"/>
      <c r="R67" s="127"/>
      <c r="S67" s="127"/>
      <c r="T67" s="127"/>
      <c r="U67" s="127"/>
      <c r="V67" s="127"/>
      <c r="W67" s="70"/>
      <c r="X67" s="70"/>
      <c r="Y67" s="70"/>
      <c r="Z67" s="70"/>
      <c r="AA67" s="70"/>
      <c r="AB67" s="70"/>
    </row>
    <row r="68" spans="2:28" ht="21.75">
      <c r="B68" s="70"/>
      <c r="C68" s="70"/>
      <c r="D68" s="70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7"/>
      <c r="R68" s="127"/>
      <c r="S68" s="127"/>
      <c r="T68" s="127"/>
      <c r="U68" s="127"/>
      <c r="V68" s="127"/>
      <c r="W68" s="70"/>
      <c r="X68" s="70"/>
      <c r="Y68" s="70"/>
      <c r="Z68" s="70"/>
      <c r="AA68" s="70"/>
      <c r="AB68" s="70"/>
    </row>
    <row r="69" spans="2:28" ht="21.75">
      <c r="B69" s="70"/>
      <c r="C69" s="70"/>
      <c r="D69" s="70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7"/>
      <c r="R69" s="127"/>
      <c r="S69" s="127"/>
      <c r="T69" s="127"/>
      <c r="U69" s="127"/>
      <c r="V69" s="127"/>
      <c r="W69" s="70"/>
      <c r="X69" s="70"/>
      <c r="Y69" s="70"/>
      <c r="Z69" s="70"/>
      <c r="AA69" s="70"/>
      <c r="AB69" s="70"/>
    </row>
    <row r="70" spans="2:28" ht="21.75">
      <c r="B70" s="70"/>
      <c r="C70" s="70"/>
      <c r="D70" s="70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7"/>
      <c r="R70" s="127"/>
      <c r="S70" s="127"/>
      <c r="T70" s="127"/>
      <c r="U70" s="127"/>
      <c r="V70" s="127"/>
      <c r="W70" s="70"/>
      <c r="X70" s="70"/>
      <c r="Y70" s="70"/>
      <c r="Z70" s="70"/>
      <c r="AA70" s="70"/>
      <c r="AB70" s="70"/>
    </row>
    <row r="71" spans="2:28" ht="21.75">
      <c r="B71" s="70"/>
      <c r="C71" s="70"/>
      <c r="D71" s="70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7"/>
      <c r="R71" s="127"/>
      <c r="S71" s="127"/>
      <c r="T71" s="127"/>
      <c r="U71" s="127"/>
      <c r="V71" s="127"/>
      <c r="W71" s="70"/>
      <c r="X71" s="70"/>
      <c r="Y71" s="70"/>
      <c r="Z71" s="70"/>
      <c r="AA71" s="70"/>
      <c r="AB71" s="70"/>
    </row>
    <row r="72" spans="2:28" ht="21.75">
      <c r="B72" s="70"/>
      <c r="C72" s="70"/>
      <c r="D72" s="70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7"/>
      <c r="R72" s="127"/>
      <c r="S72" s="127"/>
      <c r="T72" s="127"/>
      <c r="U72" s="127"/>
      <c r="V72" s="127"/>
      <c r="W72" s="70"/>
      <c r="X72" s="70"/>
      <c r="Y72" s="70"/>
      <c r="Z72" s="70"/>
      <c r="AA72" s="70"/>
      <c r="AB72" s="70"/>
    </row>
    <row r="73" spans="2:28" ht="21.75">
      <c r="B73" s="70"/>
      <c r="C73" s="70"/>
      <c r="D73" s="70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7"/>
      <c r="S73" s="127"/>
      <c r="T73" s="127"/>
      <c r="U73" s="127"/>
      <c r="V73" s="127"/>
      <c r="W73" s="70"/>
      <c r="X73" s="70"/>
      <c r="Y73" s="70"/>
      <c r="Z73" s="70"/>
      <c r="AA73" s="70"/>
      <c r="AB73" s="70"/>
    </row>
    <row r="74" spans="2:28" ht="21.75">
      <c r="B74" s="70"/>
      <c r="C74" s="70"/>
      <c r="D74" s="70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7"/>
      <c r="R74" s="127"/>
      <c r="S74" s="127"/>
      <c r="T74" s="127"/>
      <c r="U74" s="127"/>
      <c r="V74" s="127"/>
      <c r="W74" s="70"/>
      <c r="X74" s="70"/>
      <c r="Y74" s="70"/>
      <c r="Z74" s="70"/>
      <c r="AA74" s="70"/>
      <c r="AB74" s="70"/>
    </row>
    <row r="75" spans="2:28" ht="21.75">
      <c r="B75" s="70"/>
      <c r="C75" s="70"/>
      <c r="D75" s="70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7"/>
      <c r="R75" s="127"/>
      <c r="S75" s="127"/>
      <c r="T75" s="127"/>
      <c r="U75" s="127"/>
      <c r="V75" s="127"/>
      <c r="W75" s="70"/>
      <c r="X75" s="70"/>
      <c r="Y75" s="70"/>
      <c r="Z75" s="70"/>
      <c r="AA75" s="70"/>
      <c r="AB75" s="70"/>
    </row>
    <row r="76" spans="2:28" ht="21.75">
      <c r="B76" s="70"/>
      <c r="C76" s="70"/>
      <c r="D76" s="70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7"/>
      <c r="R76" s="127"/>
      <c r="S76" s="127"/>
      <c r="T76" s="127"/>
      <c r="U76" s="127"/>
      <c r="V76" s="127"/>
      <c r="W76" s="70"/>
      <c r="X76" s="70"/>
      <c r="Y76" s="70"/>
      <c r="Z76" s="70"/>
      <c r="AA76" s="70"/>
      <c r="AB76" s="70"/>
    </row>
    <row r="77" spans="2:28" ht="21.75">
      <c r="B77" s="70"/>
      <c r="C77" s="70"/>
      <c r="D77" s="70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7"/>
      <c r="R77" s="127"/>
      <c r="S77" s="127"/>
      <c r="T77" s="127"/>
      <c r="U77" s="127"/>
      <c r="V77" s="127"/>
      <c r="W77" s="70"/>
      <c r="X77" s="70"/>
      <c r="Y77" s="70"/>
      <c r="Z77" s="70"/>
      <c r="AA77" s="70"/>
      <c r="AB77" s="70"/>
    </row>
    <row r="78" spans="2:28" ht="21.75">
      <c r="B78" s="70"/>
      <c r="C78" s="70"/>
      <c r="D78" s="70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7"/>
      <c r="R78" s="127"/>
      <c r="S78" s="127"/>
      <c r="T78" s="127"/>
      <c r="U78" s="127"/>
      <c r="V78" s="127"/>
      <c r="W78" s="70"/>
      <c r="X78" s="70"/>
      <c r="Y78" s="70"/>
      <c r="Z78" s="70"/>
      <c r="AA78" s="70"/>
      <c r="AB78" s="70"/>
    </row>
    <row r="79" spans="2:28" ht="21.75">
      <c r="B79" s="70"/>
      <c r="C79" s="70"/>
      <c r="D79" s="70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7"/>
      <c r="R79" s="127"/>
      <c r="S79" s="127"/>
      <c r="T79" s="127"/>
      <c r="U79" s="127"/>
      <c r="V79" s="127"/>
      <c r="W79" s="70"/>
      <c r="X79" s="70"/>
      <c r="Y79" s="70"/>
      <c r="Z79" s="70"/>
      <c r="AA79" s="70"/>
      <c r="AB79" s="70"/>
    </row>
    <row r="80" spans="2:28" ht="21.75">
      <c r="B80" s="70"/>
      <c r="C80" s="70"/>
      <c r="D80" s="70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7"/>
      <c r="R80" s="127"/>
      <c r="S80" s="127"/>
      <c r="T80" s="127"/>
      <c r="U80" s="127"/>
      <c r="V80" s="127"/>
      <c r="W80" s="70"/>
      <c r="X80" s="70"/>
      <c r="Y80" s="70"/>
      <c r="Z80" s="70"/>
      <c r="AA80" s="70"/>
      <c r="AB80" s="70"/>
    </row>
    <row r="81" spans="2:28" ht="21.75">
      <c r="B81" s="70"/>
      <c r="C81" s="70"/>
      <c r="D81" s="70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7"/>
      <c r="R81" s="127"/>
      <c r="S81" s="127"/>
      <c r="T81" s="127"/>
      <c r="U81" s="127"/>
      <c r="V81" s="127"/>
      <c r="W81" s="70"/>
      <c r="X81" s="70"/>
      <c r="Y81" s="70"/>
      <c r="Z81" s="70"/>
      <c r="AA81" s="70"/>
      <c r="AB81" s="70"/>
    </row>
    <row r="82" spans="2:28" ht="21.75">
      <c r="B82" s="70"/>
      <c r="C82" s="70"/>
      <c r="D82" s="70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7"/>
      <c r="R82" s="127"/>
      <c r="S82" s="127"/>
      <c r="T82" s="127"/>
      <c r="U82" s="127"/>
      <c r="V82" s="127"/>
      <c r="W82" s="70"/>
      <c r="X82" s="70"/>
      <c r="Y82" s="70"/>
      <c r="Z82" s="70"/>
      <c r="AA82" s="70"/>
      <c r="AB82" s="70"/>
    </row>
    <row r="83" spans="2:28" ht="21.75">
      <c r="B83" s="70"/>
      <c r="C83" s="70"/>
      <c r="D83" s="70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7"/>
      <c r="R83" s="127"/>
      <c r="S83" s="127"/>
      <c r="T83" s="127"/>
      <c r="U83" s="127"/>
      <c r="V83" s="127"/>
      <c r="W83" s="70"/>
      <c r="X83" s="70"/>
      <c r="Y83" s="70"/>
      <c r="Z83" s="70"/>
      <c r="AA83" s="70"/>
      <c r="AB83" s="70"/>
    </row>
    <row r="84" spans="2:28" ht="21.75">
      <c r="B84" s="70"/>
      <c r="C84" s="70"/>
      <c r="D84" s="70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7"/>
      <c r="R84" s="127"/>
      <c r="S84" s="127"/>
      <c r="T84" s="127"/>
      <c r="U84" s="127"/>
      <c r="V84" s="127"/>
      <c r="W84" s="70"/>
      <c r="X84" s="70"/>
      <c r="Y84" s="70"/>
      <c r="Z84" s="70"/>
      <c r="AA84" s="70"/>
      <c r="AB84" s="70"/>
    </row>
    <row r="85" spans="2:28" ht="21.75">
      <c r="B85" s="70"/>
      <c r="C85" s="70"/>
      <c r="D85" s="70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7"/>
      <c r="R85" s="127"/>
      <c r="S85" s="127"/>
      <c r="T85" s="127"/>
      <c r="U85" s="127"/>
      <c r="V85" s="127"/>
      <c r="W85" s="70"/>
      <c r="X85" s="70"/>
      <c r="Y85" s="70"/>
      <c r="Z85" s="70"/>
      <c r="AA85" s="70"/>
      <c r="AB85" s="70"/>
    </row>
    <row r="86" spans="2:28" ht="21.75">
      <c r="B86" s="70"/>
      <c r="C86" s="70"/>
      <c r="D86" s="70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7"/>
      <c r="R86" s="127"/>
      <c r="S86" s="127"/>
      <c r="T86" s="127"/>
      <c r="U86" s="127"/>
      <c r="V86" s="127"/>
      <c r="W86" s="70"/>
      <c r="X86" s="70"/>
      <c r="Y86" s="70"/>
      <c r="Z86" s="70"/>
      <c r="AA86" s="70"/>
      <c r="AB86" s="70"/>
    </row>
    <row r="87" spans="2:28" ht="21.75">
      <c r="B87" s="70"/>
      <c r="C87" s="70"/>
      <c r="D87" s="70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7"/>
      <c r="R87" s="127"/>
      <c r="S87" s="127"/>
      <c r="T87" s="127"/>
      <c r="U87" s="127"/>
      <c r="V87" s="127"/>
      <c r="W87" s="70"/>
      <c r="X87" s="70"/>
      <c r="Y87" s="70"/>
      <c r="Z87" s="70"/>
      <c r="AA87" s="70"/>
      <c r="AB87" s="70"/>
    </row>
    <row r="88" spans="2:28" ht="21.75">
      <c r="B88" s="70"/>
      <c r="C88" s="70"/>
      <c r="D88" s="70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7"/>
      <c r="R88" s="127"/>
      <c r="S88" s="127"/>
      <c r="T88" s="127"/>
      <c r="U88" s="127"/>
      <c r="V88" s="127"/>
      <c r="W88" s="70"/>
      <c r="X88" s="70"/>
      <c r="Y88" s="70"/>
      <c r="Z88" s="70"/>
      <c r="AA88" s="70"/>
      <c r="AB88" s="70"/>
    </row>
    <row r="89" spans="2:28" ht="21.75">
      <c r="B89" s="70"/>
      <c r="C89" s="70"/>
      <c r="D89" s="70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7"/>
      <c r="R89" s="127"/>
      <c r="S89" s="127"/>
      <c r="T89" s="127"/>
      <c r="U89" s="127"/>
      <c r="V89" s="127"/>
      <c r="W89" s="70"/>
      <c r="X89" s="70"/>
      <c r="Y89" s="70"/>
      <c r="Z89" s="70"/>
      <c r="AA89" s="70"/>
      <c r="AB89" s="70"/>
    </row>
    <row r="90" spans="2:28" ht="21.75">
      <c r="B90" s="70"/>
      <c r="C90" s="70"/>
      <c r="D90" s="70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7"/>
      <c r="R90" s="127"/>
      <c r="S90" s="127"/>
      <c r="T90" s="127"/>
      <c r="U90" s="127"/>
      <c r="V90" s="127"/>
      <c r="W90" s="70"/>
      <c r="X90" s="70"/>
      <c r="Y90" s="70"/>
      <c r="Z90" s="70"/>
      <c r="AA90" s="70"/>
      <c r="AB90" s="70"/>
    </row>
    <row r="91" spans="2:28" ht="21.75">
      <c r="B91" s="70"/>
      <c r="C91" s="70"/>
      <c r="D91" s="70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7"/>
      <c r="R91" s="127"/>
      <c r="S91" s="127"/>
      <c r="T91" s="127"/>
      <c r="U91" s="127"/>
      <c r="V91" s="127"/>
      <c r="W91" s="70"/>
      <c r="X91" s="70"/>
      <c r="Y91" s="70"/>
      <c r="Z91" s="70"/>
      <c r="AA91" s="70"/>
      <c r="AB91" s="70"/>
    </row>
    <row r="92" spans="2:28" ht="21.75">
      <c r="B92" s="70"/>
      <c r="C92" s="70"/>
      <c r="D92" s="70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7"/>
      <c r="R92" s="127"/>
      <c r="S92" s="127"/>
      <c r="T92" s="127"/>
      <c r="U92" s="127"/>
      <c r="V92" s="127"/>
      <c r="W92" s="70"/>
      <c r="X92" s="70"/>
      <c r="Y92" s="70"/>
      <c r="Z92" s="70"/>
      <c r="AA92" s="70"/>
      <c r="AB92" s="70"/>
    </row>
    <row r="93" spans="2:28" ht="21.75">
      <c r="B93" s="70"/>
      <c r="C93" s="70"/>
      <c r="D93" s="70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7"/>
      <c r="R93" s="127"/>
      <c r="S93" s="127"/>
      <c r="T93" s="127"/>
      <c r="U93" s="127"/>
      <c r="V93" s="127"/>
      <c r="W93" s="70"/>
      <c r="X93" s="70"/>
      <c r="Y93" s="70"/>
      <c r="Z93" s="70"/>
      <c r="AA93" s="70"/>
      <c r="AB93" s="70"/>
    </row>
    <row r="94" spans="2:28" ht="21.75">
      <c r="B94" s="70"/>
      <c r="C94" s="70"/>
      <c r="D94" s="70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7"/>
      <c r="R94" s="127"/>
      <c r="S94" s="127"/>
      <c r="T94" s="127"/>
      <c r="U94" s="127"/>
      <c r="V94" s="127"/>
      <c r="W94" s="70"/>
      <c r="X94" s="70"/>
      <c r="Y94" s="70"/>
      <c r="Z94" s="70"/>
      <c r="AA94" s="70"/>
      <c r="AB94" s="70"/>
    </row>
    <row r="95" spans="2:28" ht="21.75">
      <c r="B95" s="70"/>
      <c r="C95" s="70"/>
      <c r="D95" s="70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7"/>
      <c r="R95" s="127"/>
      <c r="S95" s="127"/>
      <c r="T95" s="127"/>
      <c r="U95" s="127"/>
      <c r="V95" s="127"/>
      <c r="W95" s="70"/>
      <c r="X95" s="70"/>
      <c r="Y95" s="70"/>
      <c r="Z95" s="70"/>
      <c r="AA95" s="70"/>
      <c r="AB95" s="70"/>
    </row>
    <row r="96" spans="2:28" ht="21.75">
      <c r="B96" s="70"/>
      <c r="C96" s="70"/>
      <c r="D96" s="70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7"/>
      <c r="R96" s="127"/>
      <c r="S96" s="127"/>
      <c r="T96" s="127"/>
      <c r="U96" s="127"/>
      <c r="V96" s="127"/>
      <c r="W96" s="70"/>
      <c r="X96" s="70"/>
      <c r="Y96" s="70"/>
      <c r="Z96" s="70"/>
      <c r="AA96" s="70"/>
      <c r="AB96" s="70"/>
    </row>
    <row r="97" spans="2:28" ht="21.75">
      <c r="B97" s="70"/>
      <c r="C97" s="70"/>
      <c r="D97" s="70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7"/>
      <c r="R97" s="127"/>
      <c r="S97" s="127"/>
      <c r="T97" s="127"/>
      <c r="U97" s="127"/>
      <c r="V97" s="127"/>
      <c r="W97" s="70"/>
      <c r="X97" s="70"/>
      <c r="Y97" s="70"/>
      <c r="Z97" s="70"/>
      <c r="AA97" s="70"/>
      <c r="AB97" s="70"/>
    </row>
    <row r="98" spans="2:28" ht="21.75">
      <c r="B98" s="70"/>
      <c r="C98" s="70"/>
      <c r="D98" s="70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7"/>
      <c r="R98" s="127"/>
      <c r="S98" s="127"/>
      <c r="T98" s="127"/>
      <c r="U98" s="127"/>
      <c r="V98" s="127"/>
      <c r="W98" s="70"/>
      <c r="X98" s="70"/>
      <c r="Y98" s="70"/>
      <c r="Z98" s="70"/>
      <c r="AA98" s="70"/>
      <c r="AB98" s="70"/>
    </row>
    <row r="99" spans="2:28" ht="21.75">
      <c r="B99" s="70"/>
      <c r="C99" s="70"/>
      <c r="D99" s="70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7"/>
      <c r="R99" s="127"/>
      <c r="S99" s="127"/>
      <c r="T99" s="127"/>
      <c r="U99" s="127"/>
      <c r="V99" s="127"/>
      <c r="W99" s="70"/>
      <c r="X99" s="70"/>
      <c r="Y99" s="70"/>
      <c r="Z99" s="70"/>
      <c r="AA99" s="70"/>
      <c r="AB99" s="70"/>
    </row>
    <row r="100" spans="2:28" ht="21.75">
      <c r="B100" s="70"/>
      <c r="C100" s="70"/>
      <c r="D100" s="70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7"/>
      <c r="R100" s="127"/>
      <c r="S100" s="127"/>
      <c r="T100" s="127"/>
      <c r="U100" s="127"/>
      <c r="V100" s="127"/>
      <c r="W100" s="70"/>
      <c r="X100" s="70"/>
      <c r="Y100" s="70"/>
      <c r="Z100" s="70"/>
      <c r="AA100" s="70"/>
      <c r="AB100" s="70"/>
    </row>
    <row r="101" spans="2:28" ht="21.75">
      <c r="B101" s="70"/>
      <c r="C101" s="70"/>
      <c r="D101" s="70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7"/>
      <c r="R101" s="127"/>
      <c r="S101" s="127"/>
      <c r="T101" s="127"/>
      <c r="U101" s="127"/>
      <c r="V101" s="127"/>
      <c r="W101" s="70"/>
      <c r="X101" s="70"/>
      <c r="Y101" s="70"/>
      <c r="Z101" s="70"/>
      <c r="AA101" s="70"/>
      <c r="AB101" s="70"/>
    </row>
    <row r="102" spans="2:28" ht="21.75">
      <c r="B102" s="70"/>
      <c r="C102" s="70"/>
      <c r="D102" s="70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7"/>
      <c r="R102" s="127"/>
      <c r="S102" s="127"/>
      <c r="T102" s="127"/>
      <c r="U102" s="127"/>
      <c r="V102" s="127"/>
      <c r="W102" s="70"/>
      <c r="X102" s="70"/>
      <c r="Y102" s="70"/>
      <c r="Z102" s="70"/>
      <c r="AA102" s="70"/>
      <c r="AB102" s="70"/>
    </row>
    <row r="103" spans="2:28" ht="21.75">
      <c r="B103" s="70"/>
      <c r="C103" s="70"/>
      <c r="D103" s="70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7"/>
      <c r="R103" s="127"/>
      <c r="S103" s="127"/>
      <c r="T103" s="127"/>
      <c r="U103" s="127"/>
      <c r="V103" s="127"/>
      <c r="W103" s="70"/>
      <c r="X103" s="70"/>
      <c r="Y103" s="70"/>
      <c r="Z103" s="70"/>
      <c r="AA103" s="70"/>
      <c r="AB103" s="70"/>
    </row>
    <row r="104" spans="2:28" ht="21.75">
      <c r="B104" s="70"/>
      <c r="C104" s="70"/>
      <c r="D104" s="70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7"/>
      <c r="R104" s="127"/>
      <c r="S104" s="127"/>
      <c r="T104" s="127"/>
      <c r="U104" s="127"/>
      <c r="V104" s="127"/>
      <c r="W104" s="70"/>
      <c r="X104" s="70"/>
      <c r="Y104" s="70"/>
      <c r="Z104" s="70"/>
      <c r="AA104" s="70"/>
      <c r="AB104" s="70"/>
    </row>
    <row r="105" spans="2:28" ht="21.75">
      <c r="B105" s="70"/>
      <c r="C105" s="70"/>
      <c r="D105" s="70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7"/>
      <c r="R105" s="127"/>
      <c r="S105" s="127"/>
      <c r="T105" s="127"/>
      <c r="U105" s="127"/>
      <c r="V105" s="127"/>
      <c r="W105" s="70"/>
      <c r="X105" s="70"/>
      <c r="Y105" s="70"/>
      <c r="Z105" s="70"/>
      <c r="AA105" s="70"/>
      <c r="AB105" s="70"/>
    </row>
    <row r="106" spans="2:28" ht="21.75">
      <c r="B106" s="70"/>
      <c r="C106" s="70"/>
      <c r="D106" s="70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7"/>
      <c r="R106" s="127"/>
      <c r="S106" s="127"/>
      <c r="T106" s="127"/>
      <c r="U106" s="127"/>
      <c r="V106" s="127"/>
      <c r="W106" s="70"/>
      <c r="X106" s="70"/>
      <c r="Y106" s="70"/>
      <c r="Z106" s="70"/>
      <c r="AA106" s="70"/>
      <c r="AB106" s="70"/>
    </row>
    <row r="107" spans="2:28" ht="21.75">
      <c r="B107" s="70"/>
      <c r="C107" s="70"/>
      <c r="D107" s="70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7"/>
      <c r="R107" s="127"/>
      <c r="S107" s="127"/>
      <c r="T107" s="127"/>
      <c r="U107" s="127"/>
      <c r="V107" s="127"/>
      <c r="W107" s="70"/>
      <c r="X107" s="70"/>
      <c r="Y107" s="70"/>
      <c r="Z107" s="70"/>
      <c r="AA107" s="70"/>
      <c r="AB107" s="70"/>
    </row>
    <row r="108" spans="2:28" ht="21.75">
      <c r="B108" s="70"/>
      <c r="C108" s="70"/>
      <c r="D108" s="70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7"/>
      <c r="R108" s="127"/>
      <c r="S108" s="127"/>
      <c r="T108" s="127"/>
      <c r="U108" s="127"/>
      <c r="V108" s="127"/>
      <c r="W108" s="70"/>
      <c r="X108" s="70"/>
      <c r="Y108" s="70"/>
      <c r="Z108" s="70"/>
      <c r="AA108" s="70"/>
      <c r="AB108" s="70"/>
    </row>
    <row r="109" spans="2:28" ht="21.75">
      <c r="B109" s="70"/>
      <c r="C109" s="70"/>
      <c r="D109" s="70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7"/>
      <c r="R109" s="127"/>
      <c r="S109" s="127"/>
      <c r="T109" s="127"/>
      <c r="U109" s="127"/>
      <c r="V109" s="127"/>
      <c r="W109" s="70"/>
      <c r="X109" s="70"/>
      <c r="Y109" s="70"/>
      <c r="Z109" s="70"/>
      <c r="AA109" s="70"/>
      <c r="AB109" s="70"/>
    </row>
    <row r="110" spans="2:28" ht="21.75">
      <c r="B110" s="70"/>
      <c r="C110" s="70"/>
      <c r="D110" s="70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7"/>
      <c r="R110" s="127"/>
      <c r="S110" s="127"/>
      <c r="T110" s="127"/>
      <c r="U110" s="127"/>
      <c r="V110" s="127"/>
      <c r="W110" s="70"/>
      <c r="X110" s="70"/>
      <c r="Y110" s="70"/>
      <c r="Z110" s="70"/>
      <c r="AA110" s="70"/>
      <c r="AB110" s="70"/>
    </row>
    <row r="111" spans="2:28" ht="21.75">
      <c r="B111" s="70"/>
      <c r="C111" s="70"/>
      <c r="D111" s="70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7"/>
      <c r="R111" s="127"/>
      <c r="S111" s="127"/>
      <c r="T111" s="127"/>
      <c r="U111" s="127"/>
      <c r="V111" s="127"/>
      <c r="W111" s="70"/>
      <c r="X111" s="70"/>
      <c r="Y111" s="70"/>
      <c r="Z111" s="70"/>
      <c r="AA111" s="70"/>
      <c r="AB111" s="70"/>
    </row>
    <row r="112" spans="2:28" ht="21.75">
      <c r="B112" s="70"/>
      <c r="C112" s="70"/>
      <c r="D112" s="70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7"/>
      <c r="R112" s="127"/>
      <c r="S112" s="127"/>
      <c r="T112" s="127"/>
      <c r="U112" s="127"/>
      <c r="V112" s="127"/>
      <c r="W112" s="70"/>
      <c r="X112" s="70"/>
      <c r="Y112" s="70"/>
      <c r="Z112" s="70"/>
      <c r="AA112" s="70"/>
      <c r="AB112" s="70"/>
    </row>
    <row r="113" spans="2:28" ht="21.75">
      <c r="B113" s="70"/>
      <c r="C113" s="70"/>
      <c r="D113" s="70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7"/>
      <c r="R113" s="127"/>
      <c r="S113" s="127"/>
      <c r="T113" s="127"/>
      <c r="U113" s="127"/>
      <c r="V113" s="127"/>
      <c r="W113" s="70"/>
      <c r="X113" s="70"/>
      <c r="Y113" s="70"/>
      <c r="Z113" s="70"/>
      <c r="AA113" s="70"/>
      <c r="AB113" s="70"/>
    </row>
    <row r="114" spans="2:28" ht="21.75">
      <c r="B114" s="70"/>
      <c r="C114" s="70"/>
      <c r="D114" s="70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7"/>
      <c r="R114" s="127"/>
      <c r="S114" s="127"/>
      <c r="T114" s="127"/>
      <c r="U114" s="127"/>
      <c r="V114" s="127"/>
      <c r="W114" s="70"/>
      <c r="X114" s="70"/>
      <c r="Y114" s="70"/>
      <c r="Z114" s="70"/>
      <c r="AA114" s="70"/>
      <c r="AB114" s="70"/>
    </row>
    <row r="115" spans="2:28" ht="21.75">
      <c r="B115" s="70"/>
      <c r="C115" s="70"/>
      <c r="D115" s="70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7"/>
      <c r="R115" s="127"/>
      <c r="S115" s="127"/>
      <c r="T115" s="127"/>
      <c r="U115" s="127"/>
      <c r="V115" s="127"/>
      <c r="W115" s="70"/>
      <c r="X115" s="70"/>
      <c r="Y115" s="70"/>
      <c r="Z115" s="70"/>
      <c r="AA115" s="70"/>
      <c r="AB115" s="70"/>
    </row>
    <row r="116" spans="2:28" ht="21.75">
      <c r="B116" s="70"/>
      <c r="C116" s="70"/>
      <c r="D116" s="70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7"/>
      <c r="R116" s="127"/>
      <c r="S116" s="127"/>
      <c r="T116" s="127"/>
      <c r="U116" s="127"/>
      <c r="V116" s="127"/>
      <c r="W116" s="70"/>
      <c r="X116" s="70"/>
      <c r="Y116" s="70"/>
      <c r="Z116" s="70"/>
      <c r="AA116" s="70"/>
      <c r="AB116" s="70"/>
    </row>
    <row r="117" spans="2:28" ht="21.75">
      <c r="B117" s="70"/>
      <c r="C117" s="70"/>
      <c r="D117" s="70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7"/>
      <c r="R117" s="127"/>
      <c r="S117" s="127"/>
      <c r="T117" s="127"/>
      <c r="U117" s="127"/>
      <c r="V117" s="127"/>
      <c r="W117" s="70"/>
      <c r="X117" s="70"/>
      <c r="Y117" s="70"/>
      <c r="Z117" s="70"/>
      <c r="AA117" s="70"/>
      <c r="AB117" s="70"/>
    </row>
    <row r="118" spans="2:28" ht="21.75">
      <c r="B118" s="70"/>
      <c r="C118" s="70"/>
      <c r="D118" s="70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7"/>
      <c r="R118" s="127"/>
      <c r="S118" s="127"/>
      <c r="T118" s="127"/>
      <c r="U118" s="127"/>
      <c r="V118" s="127"/>
      <c r="W118" s="70"/>
      <c r="X118" s="70"/>
      <c r="Y118" s="70"/>
      <c r="Z118" s="70"/>
      <c r="AA118" s="70"/>
      <c r="AB118" s="70"/>
    </row>
    <row r="119" spans="2:28" ht="21.75">
      <c r="B119" s="70"/>
      <c r="C119" s="70"/>
      <c r="D119" s="70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7"/>
      <c r="R119" s="127"/>
      <c r="S119" s="127"/>
      <c r="T119" s="127"/>
      <c r="U119" s="127"/>
      <c r="V119" s="127"/>
      <c r="W119" s="70"/>
      <c r="X119" s="70"/>
      <c r="Y119" s="70"/>
      <c r="Z119" s="70"/>
      <c r="AA119" s="70"/>
      <c r="AB119" s="70"/>
    </row>
    <row r="120" spans="2:28" ht="21.75">
      <c r="B120" s="70"/>
      <c r="C120" s="70"/>
      <c r="D120" s="70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7"/>
      <c r="R120" s="127"/>
      <c r="S120" s="127"/>
      <c r="T120" s="127"/>
      <c r="U120" s="127"/>
      <c r="V120" s="127"/>
      <c r="W120" s="70"/>
      <c r="X120" s="70"/>
      <c r="Y120" s="70"/>
      <c r="Z120" s="70"/>
      <c r="AA120" s="70"/>
      <c r="AB120" s="70"/>
    </row>
    <row r="121" spans="2:28" ht="21.75">
      <c r="B121" s="70"/>
      <c r="C121" s="70"/>
      <c r="D121" s="70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7"/>
      <c r="R121" s="127"/>
      <c r="S121" s="127"/>
      <c r="T121" s="127"/>
      <c r="U121" s="127"/>
      <c r="V121" s="127"/>
      <c r="W121" s="70"/>
      <c r="X121" s="70"/>
      <c r="Y121" s="70"/>
      <c r="Z121" s="70"/>
      <c r="AA121" s="70"/>
      <c r="AB121" s="70"/>
    </row>
    <row r="122" spans="2:28" ht="21.75">
      <c r="B122" s="70"/>
      <c r="C122" s="70"/>
      <c r="D122" s="70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7"/>
      <c r="R122" s="127"/>
      <c r="S122" s="127"/>
      <c r="T122" s="127"/>
      <c r="U122" s="127"/>
      <c r="V122" s="127"/>
      <c r="W122" s="70"/>
      <c r="X122" s="70"/>
      <c r="Y122" s="70"/>
      <c r="Z122" s="70"/>
      <c r="AA122" s="70"/>
      <c r="AB122" s="70"/>
    </row>
    <row r="123" spans="2:28" ht="21.75">
      <c r="B123" s="70"/>
      <c r="C123" s="70"/>
      <c r="D123" s="70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7"/>
      <c r="R123" s="127"/>
      <c r="S123" s="127"/>
      <c r="T123" s="127"/>
      <c r="U123" s="127"/>
      <c r="V123" s="127"/>
      <c r="W123" s="70"/>
      <c r="X123" s="70"/>
      <c r="Y123" s="70"/>
      <c r="Z123" s="70"/>
      <c r="AA123" s="70"/>
      <c r="AB123" s="70"/>
    </row>
    <row r="124" spans="2:28" ht="21.75">
      <c r="B124" s="70"/>
      <c r="C124" s="70"/>
      <c r="D124" s="70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7"/>
      <c r="R124" s="127"/>
      <c r="S124" s="127"/>
      <c r="T124" s="127"/>
      <c r="U124" s="127"/>
      <c r="V124" s="127"/>
      <c r="W124" s="70"/>
      <c r="X124" s="70"/>
      <c r="Y124" s="70"/>
      <c r="Z124" s="70"/>
      <c r="AA124" s="70"/>
      <c r="AB124" s="70"/>
    </row>
    <row r="125" spans="2:28" ht="21.75">
      <c r="B125" s="70"/>
      <c r="C125" s="70"/>
      <c r="D125" s="70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7"/>
      <c r="R125" s="127"/>
      <c r="S125" s="127"/>
      <c r="T125" s="127"/>
      <c r="U125" s="127"/>
      <c r="V125" s="127"/>
      <c r="W125" s="70"/>
      <c r="X125" s="70"/>
      <c r="Y125" s="70"/>
      <c r="Z125" s="70"/>
      <c r="AA125" s="70"/>
      <c r="AB125" s="70"/>
    </row>
    <row r="126" spans="2:28" ht="21.75">
      <c r="B126" s="70"/>
      <c r="C126" s="70"/>
      <c r="D126" s="70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7"/>
      <c r="R126" s="127"/>
      <c r="S126" s="127"/>
      <c r="T126" s="127"/>
      <c r="U126" s="127"/>
      <c r="V126" s="127"/>
      <c r="W126" s="70"/>
      <c r="X126" s="70"/>
      <c r="Y126" s="70"/>
      <c r="Z126" s="70"/>
      <c r="AA126" s="70"/>
      <c r="AB126" s="70"/>
    </row>
    <row r="127" spans="2:28" ht="21.75">
      <c r="B127" s="70"/>
      <c r="C127" s="70"/>
      <c r="D127" s="70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7"/>
      <c r="R127" s="127"/>
      <c r="S127" s="127"/>
      <c r="T127" s="127"/>
      <c r="U127" s="127"/>
      <c r="V127" s="127"/>
      <c r="W127" s="70"/>
      <c r="X127" s="70"/>
      <c r="Y127" s="70"/>
      <c r="Z127" s="70"/>
      <c r="AA127" s="70"/>
      <c r="AB127" s="70"/>
    </row>
    <row r="128" spans="2:28" ht="21.75">
      <c r="B128" s="70"/>
      <c r="C128" s="70"/>
      <c r="D128" s="70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7"/>
      <c r="R128" s="127"/>
      <c r="S128" s="127"/>
      <c r="T128" s="127"/>
      <c r="U128" s="127"/>
      <c r="V128" s="127"/>
      <c r="W128" s="70"/>
      <c r="X128" s="70"/>
      <c r="Y128" s="70"/>
      <c r="Z128" s="70"/>
      <c r="AA128" s="70"/>
      <c r="AB128" s="70"/>
    </row>
    <row r="129" spans="2:28" ht="21.75">
      <c r="B129" s="70"/>
      <c r="C129" s="70"/>
      <c r="D129" s="70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7"/>
      <c r="R129" s="127"/>
      <c r="S129" s="127"/>
      <c r="T129" s="127"/>
      <c r="U129" s="127"/>
      <c r="V129" s="127"/>
      <c r="W129" s="70"/>
      <c r="X129" s="70"/>
      <c r="Y129" s="70"/>
      <c r="Z129" s="70"/>
      <c r="AA129" s="70"/>
      <c r="AB129" s="70"/>
    </row>
    <row r="130" spans="2:28" ht="21.75">
      <c r="B130" s="70"/>
      <c r="C130" s="70"/>
      <c r="D130" s="70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7"/>
      <c r="R130" s="127"/>
      <c r="S130" s="127"/>
      <c r="T130" s="127"/>
      <c r="U130" s="127"/>
      <c r="V130" s="127"/>
      <c r="W130" s="70"/>
      <c r="X130" s="70"/>
      <c r="Y130" s="70"/>
      <c r="Z130" s="70"/>
      <c r="AA130" s="70"/>
      <c r="AB130" s="70"/>
    </row>
    <row r="131" spans="2:28" ht="21.75">
      <c r="B131" s="70"/>
      <c r="C131" s="70"/>
      <c r="D131" s="70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7"/>
      <c r="R131" s="127"/>
      <c r="S131" s="127"/>
      <c r="T131" s="127"/>
      <c r="U131" s="127"/>
      <c r="V131" s="127"/>
      <c r="W131" s="70"/>
      <c r="X131" s="70"/>
      <c r="Y131" s="70"/>
      <c r="Z131" s="70"/>
      <c r="AA131" s="70"/>
      <c r="AB131" s="70"/>
    </row>
    <row r="132" spans="2:28" ht="21.75">
      <c r="B132" s="70"/>
      <c r="C132" s="70"/>
      <c r="D132" s="70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7"/>
      <c r="R132" s="127"/>
      <c r="S132" s="127"/>
      <c r="T132" s="127"/>
      <c r="U132" s="127"/>
      <c r="V132" s="127"/>
      <c r="W132" s="70"/>
      <c r="X132" s="70"/>
      <c r="Y132" s="70"/>
      <c r="Z132" s="70"/>
      <c r="AA132" s="70"/>
      <c r="AB132" s="70"/>
    </row>
    <row r="133" spans="2:28" ht="21.75">
      <c r="B133" s="70"/>
      <c r="C133" s="70"/>
      <c r="D133" s="70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7"/>
      <c r="R133" s="127"/>
      <c r="S133" s="127"/>
      <c r="T133" s="127"/>
      <c r="U133" s="127"/>
      <c r="V133" s="127"/>
      <c r="W133" s="70"/>
      <c r="X133" s="70"/>
      <c r="Y133" s="70"/>
      <c r="Z133" s="70"/>
      <c r="AA133" s="70"/>
      <c r="AB133" s="70"/>
    </row>
    <row r="134" spans="2:28" ht="21.75">
      <c r="B134" s="70"/>
      <c r="C134" s="70"/>
      <c r="D134" s="70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7"/>
      <c r="R134" s="127"/>
      <c r="S134" s="127"/>
      <c r="T134" s="127"/>
      <c r="U134" s="127"/>
      <c r="V134" s="127"/>
      <c r="W134" s="70"/>
      <c r="X134" s="70"/>
      <c r="Y134" s="70"/>
      <c r="Z134" s="70"/>
      <c r="AA134" s="70"/>
      <c r="AB134" s="70"/>
    </row>
    <row r="135" spans="2:28" ht="21.75">
      <c r="B135" s="70"/>
      <c r="C135" s="70"/>
      <c r="D135" s="70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7"/>
      <c r="R135" s="127"/>
      <c r="S135" s="127"/>
      <c r="T135" s="127"/>
      <c r="U135" s="127"/>
      <c r="V135" s="127"/>
      <c r="W135" s="70"/>
      <c r="X135" s="70"/>
      <c r="Y135" s="70"/>
      <c r="Z135" s="70"/>
      <c r="AA135" s="70"/>
      <c r="AB135" s="70"/>
    </row>
    <row r="136" spans="2:28" ht="21.75">
      <c r="B136" s="70"/>
      <c r="C136" s="70"/>
      <c r="D136" s="70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7"/>
      <c r="R136" s="127"/>
      <c r="S136" s="127"/>
      <c r="T136" s="127"/>
      <c r="U136" s="127"/>
      <c r="V136" s="127"/>
      <c r="W136" s="70"/>
      <c r="X136" s="70"/>
      <c r="Y136" s="70"/>
      <c r="Z136" s="70"/>
      <c r="AA136" s="70"/>
      <c r="AB136" s="70"/>
    </row>
    <row r="137" spans="2:28" ht="21.75">
      <c r="B137" s="70"/>
      <c r="C137" s="70"/>
      <c r="D137" s="70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7"/>
      <c r="R137" s="127"/>
      <c r="S137" s="127"/>
      <c r="T137" s="127"/>
      <c r="U137" s="127"/>
      <c r="V137" s="127"/>
      <c r="W137" s="70"/>
      <c r="X137" s="70"/>
      <c r="Y137" s="70"/>
      <c r="Z137" s="70"/>
      <c r="AA137" s="70"/>
      <c r="AB137" s="70"/>
    </row>
    <row r="138" spans="2:28" ht="21.75">
      <c r="B138" s="70"/>
      <c r="C138" s="70"/>
      <c r="D138" s="70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7"/>
      <c r="R138" s="127"/>
      <c r="S138" s="127"/>
      <c r="T138" s="127"/>
      <c r="U138" s="127"/>
      <c r="V138" s="127"/>
      <c r="W138" s="70"/>
      <c r="X138" s="70"/>
      <c r="Y138" s="70"/>
      <c r="Z138" s="70"/>
      <c r="AA138" s="70"/>
      <c r="AB138" s="70"/>
    </row>
    <row r="139" spans="2:28" ht="21.75">
      <c r="B139" s="70"/>
      <c r="C139" s="70"/>
      <c r="D139" s="70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7"/>
      <c r="R139" s="127"/>
      <c r="S139" s="127"/>
      <c r="T139" s="127"/>
      <c r="U139" s="127"/>
      <c r="V139" s="127"/>
      <c r="W139" s="70"/>
      <c r="X139" s="70"/>
      <c r="Y139" s="70"/>
      <c r="Z139" s="70"/>
      <c r="AA139" s="70"/>
      <c r="AB139" s="70"/>
    </row>
    <row r="140" spans="2:28" ht="21.75">
      <c r="B140" s="70"/>
      <c r="C140" s="70"/>
      <c r="D140" s="70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7"/>
      <c r="R140" s="127"/>
      <c r="S140" s="127"/>
      <c r="T140" s="127"/>
      <c r="U140" s="127"/>
      <c r="V140" s="127"/>
      <c r="W140" s="70"/>
      <c r="X140" s="70"/>
      <c r="Y140" s="70"/>
      <c r="Z140" s="70"/>
      <c r="AA140" s="70"/>
      <c r="AB140" s="70"/>
    </row>
    <row r="141" spans="2:28" ht="21.75">
      <c r="B141" s="70"/>
      <c r="C141" s="70"/>
      <c r="D141" s="70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7"/>
      <c r="R141" s="127"/>
      <c r="S141" s="127"/>
      <c r="T141" s="127"/>
      <c r="U141" s="127"/>
      <c r="V141" s="127"/>
      <c r="W141" s="70"/>
      <c r="X141" s="70"/>
      <c r="Y141" s="70"/>
      <c r="Z141" s="70"/>
      <c r="AA141" s="70"/>
      <c r="AB141" s="70"/>
    </row>
    <row r="142" spans="2:28" ht="21.75">
      <c r="B142" s="70"/>
      <c r="C142" s="70"/>
      <c r="D142" s="70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7"/>
      <c r="R142" s="127"/>
      <c r="S142" s="127"/>
      <c r="T142" s="127"/>
      <c r="U142" s="127"/>
      <c r="V142" s="127"/>
      <c r="W142" s="70"/>
      <c r="X142" s="70"/>
      <c r="Y142" s="70"/>
      <c r="Z142" s="70"/>
      <c r="AA142" s="70"/>
      <c r="AB142" s="70"/>
    </row>
    <row r="143" spans="2:28" ht="21.75">
      <c r="B143" s="70"/>
      <c r="C143" s="70"/>
      <c r="D143" s="70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7"/>
      <c r="R143" s="127"/>
      <c r="S143" s="127"/>
      <c r="T143" s="127"/>
      <c r="U143" s="127"/>
      <c r="V143" s="127"/>
      <c r="W143" s="70"/>
      <c r="X143" s="70"/>
      <c r="Y143" s="70"/>
      <c r="Z143" s="70"/>
      <c r="AA143" s="70"/>
      <c r="AB143" s="70"/>
    </row>
    <row r="144" spans="2:28" ht="21.75">
      <c r="B144" s="70"/>
      <c r="C144" s="70"/>
      <c r="D144" s="70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7"/>
      <c r="R144" s="127"/>
      <c r="S144" s="127"/>
      <c r="T144" s="127"/>
      <c r="U144" s="127"/>
      <c r="V144" s="127"/>
      <c r="W144" s="70"/>
      <c r="X144" s="70"/>
      <c r="Y144" s="70"/>
      <c r="Z144" s="70"/>
      <c r="AA144" s="70"/>
      <c r="AB144" s="70"/>
    </row>
    <row r="145" spans="2:28" ht="21.75">
      <c r="B145" s="70"/>
      <c r="C145" s="70"/>
      <c r="D145" s="70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7"/>
      <c r="R145" s="127"/>
      <c r="S145" s="127"/>
      <c r="T145" s="127"/>
      <c r="U145" s="127"/>
      <c r="V145" s="127"/>
      <c r="W145" s="70"/>
      <c r="X145" s="70"/>
      <c r="Y145" s="70"/>
      <c r="Z145" s="70"/>
      <c r="AA145" s="70"/>
      <c r="AB145" s="70"/>
    </row>
    <row r="146" spans="2:28" ht="21.75">
      <c r="B146" s="70"/>
      <c r="C146" s="70"/>
      <c r="D146" s="70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7"/>
      <c r="R146" s="127"/>
      <c r="S146" s="127"/>
      <c r="T146" s="127"/>
      <c r="U146" s="127"/>
      <c r="V146" s="127"/>
      <c r="W146" s="70"/>
      <c r="X146" s="70"/>
      <c r="Y146" s="70"/>
      <c r="Z146" s="70"/>
      <c r="AA146" s="70"/>
      <c r="AB146" s="70"/>
    </row>
    <row r="147" spans="2:28" ht="21.75">
      <c r="B147" s="70"/>
      <c r="C147" s="70"/>
      <c r="D147" s="70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7"/>
      <c r="R147" s="127"/>
      <c r="S147" s="127"/>
      <c r="T147" s="127"/>
      <c r="U147" s="127"/>
      <c r="V147" s="127"/>
      <c r="W147" s="70"/>
      <c r="X147" s="70"/>
      <c r="Y147" s="70"/>
      <c r="Z147" s="70"/>
      <c r="AA147" s="70"/>
      <c r="AB147" s="70"/>
    </row>
    <row r="148" spans="2:28" ht="21.75">
      <c r="B148" s="70"/>
      <c r="C148" s="70"/>
      <c r="D148" s="70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7"/>
      <c r="R148" s="127"/>
      <c r="S148" s="127"/>
      <c r="T148" s="127"/>
      <c r="U148" s="127"/>
      <c r="V148" s="127"/>
      <c r="W148" s="70"/>
      <c r="X148" s="70"/>
      <c r="Y148" s="70"/>
      <c r="Z148" s="70"/>
      <c r="AA148" s="70"/>
      <c r="AB148" s="70"/>
    </row>
    <row r="149" spans="2:28" ht="21.75">
      <c r="B149" s="70"/>
      <c r="C149" s="70"/>
      <c r="D149" s="70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7"/>
      <c r="R149" s="127"/>
      <c r="S149" s="127"/>
      <c r="T149" s="127"/>
      <c r="U149" s="127"/>
      <c r="V149" s="127"/>
      <c r="W149" s="70"/>
      <c r="X149" s="70"/>
      <c r="Y149" s="70"/>
      <c r="Z149" s="70"/>
      <c r="AA149" s="70"/>
      <c r="AB149" s="70"/>
    </row>
    <row r="150" spans="2:28" ht="21.75">
      <c r="B150" s="70"/>
      <c r="C150" s="70"/>
      <c r="D150" s="70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7"/>
      <c r="R150" s="127"/>
      <c r="S150" s="127"/>
      <c r="T150" s="127"/>
      <c r="U150" s="127"/>
      <c r="V150" s="127"/>
      <c r="W150" s="70"/>
      <c r="X150" s="70"/>
      <c r="Y150" s="70"/>
      <c r="Z150" s="70"/>
      <c r="AA150" s="70"/>
      <c r="AB150" s="70"/>
    </row>
    <row r="151" spans="2:28" ht="21.75">
      <c r="B151" s="70"/>
      <c r="C151" s="70"/>
      <c r="D151" s="70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7"/>
      <c r="R151" s="127"/>
      <c r="S151" s="127"/>
      <c r="T151" s="127"/>
      <c r="U151" s="127"/>
      <c r="V151" s="127"/>
      <c r="W151" s="70"/>
      <c r="X151" s="70"/>
      <c r="Y151" s="70"/>
      <c r="Z151" s="70"/>
      <c r="AA151" s="70"/>
      <c r="AB151" s="70"/>
    </row>
    <row r="152" spans="2:28" ht="21.75">
      <c r="B152" s="70"/>
      <c r="C152" s="70"/>
      <c r="D152" s="70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7"/>
      <c r="R152" s="127"/>
      <c r="S152" s="127"/>
      <c r="T152" s="127"/>
      <c r="U152" s="127"/>
      <c r="V152" s="127"/>
      <c r="W152" s="70"/>
      <c r="X152" s="70"/>
      <c r="Y152" s="70"/>
      <c r="Z152" s="70"/>
      <c r="AA152" s="70"/>
      <c r="AB152" s="70"/>
    </row>
    <row r="153" spans="2:28" ht="21.75">
      <c r="B153" s="70"/>
      <c r="C153" s="70"/>
      <c r="D153" s="70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7"/>
      <c r="R153" s="127"/>
      <c r="S153" s="127"/>
      <c r="T153" s="127"/>
      <c r="U153" s="127"/>
      <c r="V153" s="127"/>
      <c r="W153" s="70"/>
      <c r="X153" s="70"/>
      <c r="Y153" s="70"/>
      <c r="Z153" s="70"/>
      <c r="AA153" s="70"/>
      <c r="AB153" s="70"/>
    </row>
    <row r="154" spans="2:28" ht="21.75">
      <c r="B154" s="70"/>
      <c r="C154" s="70"/>
      <c r="D154" s="70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7"/>
      <c r="R154" s="127"/>
      <c r="S154" s="127"/>
      <c r="T154" s="127"/>
      <c r="U154" s="127"/>
      <c r="V154" s="127"/>
      <c r="W154" s="70"/>
      <c r="X154" s="70"/>
      <c r="Y154" s="70"/>
      <c r="Z154" s="70"/>
      <c r="AA154" s="70"/>
      <c r="AB154" s="70"/>
    </row>
    <row r="155" spans="2:28" ht="21.75">
      <c r="B155" s="70"/>
      <c r="C155" s="70"/>
      <c r="D155" s="70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7"/>
      <c r="R155" s="127"/>
      <c r="S155" s="127"/>
      <c r="T155" s="127"/>
      <c r="U155" s="127"/>
      <c r="V155" s="127"/>
      <c r="W155" s="70"/>
      <c r="X155" s="70"/>
      <c r="Y155" s="70"/>
      <c r="Z155" s="70"/>
      <c r="AA155" s="70"/>
      <c r="AB155" s="70"/>
    </row>
    <row r="156" spans="2:28" ht="21.75">
      <c r="B156" s="70"/>
      <c r="C156" s="70"/>
      <c r="D156" s="70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7"/>
      <c r="R156" s="127"/>
      <c r="S156" s="127"/>
      <c r="T156" s="127"/>
      <c r="U156" s="127"/>
      <c r="V156" s="127"/>
      <c r="W156" s="70"/>
      <c r="X156" s="70"/>
      <c r="Y156" s="70"/>
      <c r="Z156" s="70"/>
      <c r="AA156" s="70"/>
      <c r="AB156" s="70"/>
    </row>
    <row r="157" spans="2:28" ht="21.75">
      <c r="B157" s="70"/>
      <c r="C157" s="70"/>
      <c r="D157" s="70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7"/>
      <c r="R157" s="127"/>
      <c r="S157" s="127"/>
      <c r="T157" s="127"/>
      <c r="U157" s="127"/>
      <c r="V157" s="127"/>
      <c r="W157" s="70"/>
      <c r="X157" s="70"/>
      <c r="Y157" s="70"/>
      <c r="Z157" s="70"/>
      <c r="AA157" s="70"/>
      <c r="AB157" s="70"/>
    </row>
    <row r="158" spans="2:28" ht="21.75">
      <c r="B158" s="70"/>
      <c r="C158" s="70"/>
      <c r="D158" s="70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7"/>
      <c r="R158" s="127"/>
      <c r="S158" s="127"/>
      <c r="T158" s="127"/>
      <c r="U158" s="127"/>
      <c r="V158" s="127"/>
      <c r="W158" s="70"/>
      <c r="X158" s="70"/>
      <c r="Y158" s="70"/>
      <c r="Z158" s="70"/>
      <c r="AA158" s="70"/>
      <c r="AB158" s="70"/>
    </row>
    <row r="159" spans="2:28" ht="21.75">
      <c r="B159" s="70"/>
      <c r="C159" s="70"/>
      <c r="D159" s="70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7"/>
      <c r="R159" s="127"/>
      <c r="S159" s="127"/>
      <c r="T159" s="127"/>
      <c r="U159" s="127"/>
      <c r="V159" s="127"/>
      <c r="W159" s="70"/>
      <c r="X159" s="70"/>
      <c r="Y159" s="70"/>
      <c r="Z159" s="70"/>
      <c r="AA159" s="70"/>
      <c r="AB159" s="70"/>
    </row>
    <row r="160" spans="2:28" ht="21.75">
      <c r="B160" s="70"/>
      <c r="C160" s="70"/>
      <c r="D160" s="70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7"/>
      <c r="R160" s="127"/>
      <c r="S160" s="127"/>
      <c r="T160" s="127"/>
      <c r="U160" s="127"/>
      <c r="V160" s="127"/>
      <c r="W160" s="70"/>
      <c r="X160" s="70"/>
      <c r="Y160" s="70"/>
      <c r="Z160" s="70"/>
      <c r="AA160" s="70"/>
      <c r="AB160" s="70"/>
    </row>
    <row r="161" spans="2:28" ht="21.75">
      <c r="B161" s="70"/>
      <c r="C161" s="70"/>
      <c r="D161" s="70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7"/>
      <c r="R161" s="127"/>
      <c r="S161" s="127"/>
      <c r="T161" s="127"/>
      <c r="U161" s="127"/>
      <c r="V161" s="127"/>
      <c r="W161" s="70"/>
      <c r="X161" s="70"/>
      <c r="Y161" s="70"/>
      <c r="Z161" s="70"/>
      <c r="AA161" s="70"/>
      <c r="AB161" s="70"/>
    </row>
    <row r="162" spans="2:28" ht="21.75">
      <c r="B162" s="70"/>
      <c r="C162" s="70"/>
      <c r="D162" s="70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7"/>
      <c r="R162" s="127"/>
      <c r="S162" s="127"/>
      <c r="T162" s="127"/>
      <c r="U162" s="127"/>
      <c r="V162" s="127"/>
      <c r="W162" s="70"/>
      <c r="X162" s="70"/>
      <c r="Y162" s="70"/>
      <c r="Z162" s="70"/>
      <c r="AA162" s="70"/>
      <c r="AB162" s="70"/>
    </row>
    <row r="163" spans="2:28" ht="21.75">
      <c r="B163" s="70"/>
      <c r="C163" s="70"/>
      <c r="D163" s="70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7"/>
      <c r="R163" s="127"/>
      <c r="S163" s="127"/>
      <c r="T163" s="127"/>
      <c r="U163" s="127"/>
      <c r="V163" s="127"/>
      <c r="W163" s="70"/>
      <c r="X163" s="70"/>
      <c r="Y163" s="70"/>
      <c r="Z163" s="70"/>
      <c r="AA163" s="70"/>
      <c r="AB163" s="70"/>
    </row>
    <row r="164" spans="2:28" ht="21.75">
      <c r="B164" s="70"/>
      <c r="C164" s="70"/>
      <c r="D164" s="70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7"/>
      <c r="R164" s="127"/>
      <c r="S164" s="127"/>
      <c r="T164" s="127"/>
      <c r="U164" s="127"/>
      <c r="V164" s="127"/>
      <c r="W164" s="70"/>
      <c r="X164" s="70"/>
      <c r="Y164" s="70"/>
      <c r="Z164" s="70"/>
      <c r="AA164" s="70"/>
      <c r="AB164" s="70"/>
    </row>
    <row r="165" spans="2:28" ht="21.75">
      <c r="B165" s="70"/>
      <c r="C165" s="70"/>
      <c r="D165" s="70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7"/>
      <c r="R165" s="127"/>
      <c r="S165" s="127"/>
      <c r="T165" s="127"/>
      <c r="U165" s="127"/>
      <c r="V165" s="127"/>
      <c r="W165" s="70"/>
      <c r="X165" s="70"/>
      <c r="Y165" s="70"/>
      <c r="Z165" s="70"/>
      <c r="AA165" s="70"/>
      <c r="AB165" s="70"/>
    </row>
    <row r="166" spans="2:28" ht="21.75">
      <c r="B166" s="70"/>
      <c r="C166" s="70"/>
      <c r="D166" s="70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7"/>
      <c r="R166" s="127"/>
      <c r="S166" s="127"/>
      <c r="T166" s="127"/>
      <c r="U166" s="127"/>
      <c r="V166" s="127"/>
      <c r="W166" s="70"/>
      <c r="X166" s="70"/>
      <c r="Y166" s="70"/>
      <c r="Z166" s="70"/>
      <c r="AA166" s="70"/>
      <c r="AB166" s="70"/>
    </row>
    <row r="167" spans="2:28" ht="21.75">
      <c r="B167" s="70"/>
      <c r="C167" s="70"/>
      <c r="D167" s="70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7"/>
      <c r="R167" s="127"/>
      <c r="S167" s="127"/>
      <c r="T167" s="127"/>
      <c r="U167" s="127"/>
      <c r="V167" s="127"/>
      <c r="W167" s="70"/>
      <c r="X167" s="70"/>
      <c r="Y167" s="70"/>
      <c r="Z167" s="70"/>
      <c r="AA167" s="70"/>
      <c r="AB167" s="70"/>
    </row>
    <row r="168" spans="2:28" ht="21.75">
      <c r="B168" s="70"/>
      <c r="C168" s="70"/>
      <c r="D168" s="70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7"/>
      <c r="R168" s="127"/>
      <c r="S168" s="127"/>
      <c r="T168" s="127"/>
      <c r="U168" s="127"/>
      <c r="V168" s="127"/>
      <c r="W168" s="70"/>
      <c r="X168" s="70"/>
      <c r="Y168" s="70"/>
      <c r="Z168" s="70"/>
      <c r="AA168" s="70"/>
      <c r="AB168" s="70"/>
    </row>
    <row r="169" spans="2:28" ht="21.75">
      <c r="B169" s="70"/>
      <c r="C169" s="70"/>
      <c r="D169" s="70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7"/>
      <c r="R169" s="127"/>
      <c r="S169" s="127"/>
      <c r="T169" s="127"/>
      <c r="U169" s="127"/>
      <c r="V169" s="127"/>
      <c r="W169" s="70"/>
      <c r="X169" s="70"/>
      <c r="Y169" s="70"/>
      <c r="Z169" s="70"/>
      <c r="AA169" s="70"/>
      <c r="AB169" s="70"/>
    </row>
    <row r="170" spans="2:28" ht="21.75">
      <c r="B170" s="70"/>
      <c r="C170" s="70"/>
      <c r="D170" s="70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7"/>
      <c r="R170" s="127"/>
      <c r="S170" s="127"/>
      <c r="T170" s="127"/>
      <c r="U170" s="127"/>
      <c r="V170" s="127"/>
      <c r="W170" s="70"/>
      <c r="X170" s="70"/>
      <c r="Y170" s="70"/>
      <c r="Z170" s="70"/>
      <c r="AA170" s="70"/>
      <c r="AB170" s="70"/>
    </row>
    <row r="171" spans="2:28" ht="21.75">
      <c r="B171" s="70"/>
      <c r="C171" s="70"/>
      <c r="D171" s="70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7"/>
      <c r="R171" s="127"/>
      <c r="S171" s="127"/>
      <c r="T171" s="127"/>
      <c r="U171" s="127"/>
      <c r="V171" s="127"/>
      <c r="W171" s="70"/>
      <c r="X171" s="70"/>
      <c r="Y171" s="70"/>
      <c r="Z171" s="70"/>
      <c r="AA171" s="70"/>
      <c r="AB171" s="70"/>
    </row>
    <row r="172" spans="2:28" ht="21.75">
      <c r="B172" s="70"/>
      <c r="C172" s="70"/>
      <c r="D172" s="70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7"/>
      <c r="R172" s="127"/>
      <c r="S172" s="127"/>
      <c r="T172" s="127"/>
      <c r="U172" s="127"/>
      <c r="V172" s="127"/>
      <c r="W172" s="70"/>
      <c r="X172" s="70"/>
      <c r="Y172" s="70"/>
      <c r="Z172" s="70"/>
      <c r="AA172" s="70"/>
      <c r="AB172" s="70"/>
    </row>
    <row r="173" spans="2:28" ht="21.75">
      <c r="B173" s="70"/>
      <c r="C173" s="70"/>
      <c r="D173" s="70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7"/>
      <c r="R173" s="127"/>
      <c r="S173" s="127"/>
      <c r="T173" s="127"/>
      <c r="U173" s="127"/>
      <c r="V173" s="127"/>
      <c r="W173" s="70"/>
      <c r="X173" s="70"/>
      <c r="Y173" s="70"/>
      <c r="Z173" s="70"/>
      <c r="AA173" s="70"/>
      <c r="AB173" s="70"/>
    </row>
    <row r="174" spans="2:28" ht="21.75">
      <c r="B174" s="70"/>
      <c r="C174" s="70"/>
      <c r="D174" s="70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7"/>
      <c r="R174" s="127"/>
      <c r="S174" s="127"/>
      <c r="T174" s="127"/>
      <c r="U174" s="127"/>
      <c r="V174" s="127"/>
      <c r="W174" s="70"/>
      <c r="X174" s="70"/>
      <c r="Y174" s="70"/>
      <c r="Z174" s="70"/>
      <c r="AA174" s="70"/>
      <c r="AB174" s="70"/>
    </row>
    <row r="175" spans="2:28" ht="21.75">
      <c r="B175" s="70"/>
      <c r="C175" s="70"/>
      <c r="D175" s="70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7"/>
      <c r="R175" s="127"/>
      <c r="S175" s="127"/>
      <c r="T175" s="127"/>
      <c r="U175" s="127"/>
      <c r="V175" s="127"/>
      <c r="W175" s="70"/>
      <c r="X175" s="70"/>
      <c r="Y175" s="70"/>
      <c r="Z175" s="70"/>
      <c r="AA175" s="70"/>
      <c r="AB175" s="70"/>
    </row>
    <row r="176" spans="2:28" ht="21.75">
      <c r="B176" s="70"/>
      <c r="C176" s="70"/>
      <c r="D176" s="70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7"/>
      <c r="R176" s="127"/>
      <c r="S176" s="127"/>
      <c r="T176" s="127"/>
      <c r="U176" s="127"/>
      <c r="V176" s="127"/>
      <c r="W176" s="70"/>
      <c r="X176" s="70"/>
      <c r="Y176" s="70"/>
      <c r="Z176" s="70"/>
      <c r="AA176" s="70"/>
      <c r="AB176" s="70"/>
    </row>
    <row r="177" spans="2:28" ht="21.75">
      <c r="B177" s="70"/>
      <c r="C177" s="70"/>
      <c r="D177" s="70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7"/>
      <c r="R177" s="127"/>
      <c r="S177" s="127"/>
      <c r="T177" s="127"/>
      <c r="U177" s="127"/>
      <c r="V177" s="127"/>
      <c r="W177" s="70"/>
      <c r="X177" s="70"/>
      <c r="Y177" s="70"/>
      <c r="Z177" s="70"/>
      <c r="AA177" s="70"/>
      <c r="AB177" s="70"/>
    </row>
    <row r="178" spans="2:28" ht="21.75">
      <c r="B178" s="70"/>
      <c r="C178" s="70"/>
      <c r="D178" s="70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7"/>
      <c r="R178" s="127"/>
      <c r="S178" s="127"/>
      <c r="T178" s="127"/>
      <c r="U178" s="127"/>
      <c r="V178" s="127"/>
      <c r="W178" s="70"/>
      <c r="X178" s="70"/>
      <c r="Y178" s="70"/>
      <c r="Z178" s="70"/>
      <c r="AA178" s="70"/>
      <c r="AB178" s="70"/>
    </row>
    <row r="179" spans="2:28" ht="21.75">
      <c r="B179" s="70"/>
      <c r="C179" s="70"/>
      <c r="D179" s="70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7"/>
      <c r="R179" s="127"/>
      <c r="S179" s="127"/>
      <c r="T179" s="127"/>
      <c r="U179" s="127"/>
      <c r="V179" s="127"/>
      <c r="W179" s="70"/>
      <c r="X179" s="70"/>
      <c r="Y179" s="70"/>
      <c r="Z179" s="70"/>
      <c r="AA179" s="70"/>
      <c r="AB179" s="70"/>
    </row>
    <row r="180" spans="2:28" ht="21.75">
      <c r="B180" s="70"/>
      <c r="C180" s="70"/>
      <c r="D180" s="70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7"/>
      <c r="R180" s="127"/>
      <c r="S180" s="127"/>
      <c r="T180" s="127"/>
      <c r="U180" s="127"/>
      <c r="V180" s="127"/>
      <c r="W180" s="70"/>
      <c r="X180" s="70"/>
      <c r="Y180" s="70"/>
      <c r="Z180" s="70"/>
      <c r="AA180" s="70"/>
      <c r="AB180" s="70"/>
    </row>
    <row r="181" spans="2:28" ht="21.75">
      <c r="B181" s="70"/>
      <c r="C181" s="70"/>
      <c r="D181" s="70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7"/>
      <c r="R181" s="127"/>
      <c r="S181" s="127"/>
      <c r="T181" s="127"/>
      <c r="U181" s="127"/>
      <c r="V181" s="127"/>
      <c r="W181" s="70"/>
      <c r="X181" s="70"/>
      <c r="Y181" s="70"/>
      <c r="Z181" s="70"/>
      <c r="AA181" s="70"/>
      <c r="AB181" s="70"/>
    </row>
    <row r="182" spans="2:28" ht="21.75">
      <c r="B182" s="70"/>
      <c r="C182" s="70"/>
      <c r="D182" s="70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7"/>
      <c r="R182" s="127"/>
      <c r="S182" s="127"/>
      <c r="T182" s="127"/>
      <c r="U182" s="127"/>
      <c r="V182" s="127"/>
      <c r="W182" s="70"/>
      <c r="X182" s="70"/>
      <c r="Y182" s="70"/>
      <c r="Z182" s="70"/>
      <c r="AA182" s="70"/>
      <c r="AB182" s="70"/>
    </row>
    <row r="183" spans="2:28" ht="21.75">
      <c r="B183" s="70"/>
      <c r="C183" s="70"/>
      <c r="D183" s="70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7"/>
      <c r="R183" s="127"/>
      <c r="S183" s="127"/>
      <c r="T183" s="127"/>
      <c r="U183" s="127"/>
      <c r="V183" s="127"/>
      <c r="W183" s="70"/>
      <c r="X183" s="70"/>
      <c r="Y183" s="70"/>
      <c r="Z183" s="70"/>
      <c r="AA183" s="70"/>
      <c r="AB183" s="70"/>
    </row>
    <row r="184" spans="2:28" ht="21.75">
      <c r="B184" s="70"/>
      <c r="C184" s="70"/>
      <c r="D184" s="70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7"/>
      <c r="R184" s="127"/>
      <c r="S184" s="127"/>
      <c r="T184" s="127"/>
      <c r="U184" s="127"/>
      <c r="V184" s="127"/>
      <c r="W184" s="70"/>
      <c r="X184" s="70"/>
      <c r="Y184" s="70"/>
      <c r="Z184" s="70"/>
      <c r="AA184" s="70"/>
      <c r="AB184" s="70"/>
    </row>
    <row r="185" spans="2:28" ht="21.75">
      <c r="B185" s="70"/>
      <c r="C185" s="70"/>
      <c r="D185" s="70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7"/>
      <c r="R185" s="127"/>
      <c r="S185" s="127"/>
      <c r="T185" s="127"/>
      <c r="U185" s="127"/>
      <c r="V185" s="127"/>
      <c r="W185" s="70"/>
      <c r="X185" s="70"/>
      <c r="Y185" s="70"/>
      <c r="Z185" s="70"/>
      <c r="AA185" s="70"/>
      <c r="AB185" s="70"/>
    </row>
    <row r="186" spans="2:28" ht="21.75">
      <c r="B186" s="70"/>
      <c r="C186" s="70"/>
      <c r="D186" s="70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7"/>
      <c r="R186" s="127"/>
      <c r="S186" s="127"/>
      <c r="T186" s="127"/>
      <c r="U186" s="127"/>
      <c r="V186" s="127"/>
      <c r="W186" s="70"/>
      <c r="X186" s="70"/>
      <c r="Y186" s="70"/>
      <c r="Z186" s="70"/>
      <c r="AA186" s="70"/>
      <c r="AB186" s="70"/>
    </row>
    <row r="187" spans="2:28" ht="21.75">
      <c r="B187" s="70"/>
      <c r="C187" s="70"/>
      <c r="D187" s="70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7"/>
      <c r="R187" s="127"/>
      <c r="S187" s="127"/>
      <c r="T187" s="127"/>
      <c r="U187" s="127"/>
      <c r="V187" s="127"/>
      <c r="W187" s="70"/>
      <c r="X187" s="70"/>
      <c r="Y187" s="70"/>
      <c r="Z187" s="70"/>
      <c r="AA187" s="70"/>
      <c r="AB187" s="70"/>
    </row>
    <row r="188" spans="2:28" ht="21.75">
      <c r="B188" s="70"/>
      <c r="C188" s="70"/>
      <c r="D188" s="70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7"/>
      <c r="R188" s="127"/>
      <c r="S188" s="127"/>
      <c r="T188" s="127"/>
      <c r="U188" s="127"/>
      <c r="V188" s="127"/>
      <c r="W188" s="70"/>
      <c r="X188" s="70"/>
      <c r="Y188" s="70"/>
      <c r="Z188" s="70"/>
      <c r="AA188" s="70"/>
      <c r="AB188" s="70"/>
    </row>
    <row r="189" spans="2:28" ht="21.75">
      <c r="B189" s="70"/>
      <c r="C189" s="70"/>
      <c r="D189" s="70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7"/>
      <c r="R189" s="127"/>
      <c r="S189" s="127"/>
      <c r="T189" s="127"/>
      <c r="U189" s="127"/>
      <c r="V189" s="127"/>
      <c r="W189" s="70"/>
      <c r="X189" s="70"/>
      <c r="Y189" s="70"/>
      <c r="Z189" s="70"/>
      <c r="AA189" s="70"/>
      <c r="AB189" s="70"/>
    </row>
    <row r="190" spans="2:28" ht="21.75">
      <c r="B190" s="70"/>
      <c r="C190" s="70"/>
      <c r="D190" s="70"/>
      <c r="E190" s="126"/>
      <c r="F190" s="126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7"/>
      <c r="R190" s="127"/>
      <c r="S190" s="127"/>
      <c r="T190" s="127"/>
      <c r="U190" s="127"/>
      <c r="V190" s="127"/>
      <c r="W190" s="70"/>
      <c r="X190" s="70"/>
      <c r="Y190" s="70"/>
      <c r="Z190" s="70"/>
      <c r="AA190" s="70"/>
      <c r="AB190" s="70"/>
    </row>
    <row r="191" spans="2:28" ht="21.75">
      <c r="B191" s="70"/>
      <c r="C191" s="70"/>
      <c r="D191" s="70"/>
      <c r="E191" s="126"/>
      <c r="F191" s="126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7"/>
      <c r="R191" s="127"/>
      <c r="S191" s="127"/>
      <c r="T191" s="127"/>
      <c r="U191" s="127"/>
      <c r="V191" s="127"/>
      <c r="W191" s="70"/>
      <c r="X191" s="70"/>
      <c r="Y191" s="70"/>
      <c r="Z191" s="70"/>
      <c r="AA191" s="70"/>
      <c r="AB191" s="70"/>
    </row>
    <row r="192" spans="2:28" ht="21.75">
      <c r="B192" s="70"/>
      <c r="C192" s="70"/>
      <c r="D192" s="70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7"/>
      <c r="R192" s="127"/>
      <c r="S192" s="127"/>
      <c r="T192" s="127"/>
      <c r="U192" s="127"/>
      <c r="V192" s="127"/>
      <c r="W192" s="70"/>
      <c r="X192" s="70"/>
      <c r="Y192" s="70"/>
      <c r="Z192" s="70"/>
      <c r="AA192" s="70"/>
      <c r="AB192" s="70"/>
    </row>
    <row r="193" spans="2:28" ht="21.75">
      <c r="B193" s="70"/>
      <c r="C193" s="70"/>
      <c r="D193" s="70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7"/>
      <c r="R193" s="127"/>
      <c r="S193" s="127"/>
      <c r="T193" s="127"/>
      <c r="U193" s="127"/>
      <c r="V193" s="127"/>
      <c r="W193" s="70"/>
      <c r="X193" s="70"/>
      <c r="Y193" s="70"/>
      <c r="Z193" s="70"/>
      <c r="AA193" s="70"/>
      <c r="AB193" s="70"/>
    </row>
    <row r="194" spans="2:28" ht="21.75">
      <c r="B194" s="70"/>
      <c r="C194" s="70"/>
      <c r="D194" s="70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7"/>
      <c r="R194" s="127"/>
      <c r="S194" s="127"/>
      <c r="T194" s="127"/>
      <c r="U194" s="127"/>
      <c r="V194" s="127"/>
      <c r="W194" s="70"/>
      <c r="X194" s="70"/>
      <c r="Y194" s="70"/>
      <c r="Z194" s="70"/>
      <c r="AA194" s="70"/>
      <c r="AB194" s="70"/>
    </row>
    <row r="195" spans="2:28" ht="21.75">
      <c r="B195" s="70"/>
      <c r="C195" s="70"/>
      <c r="D195" s="70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7"/>
      <c r="R195" s="127"/>
      <c r="S195" s="127"/>
      <c r="T195" s="127"/>
      <c r="U195" s="127"/>
      <c r="V195" s="127"/>
      <c r="W195" s="70"/>
      <c r="X195" s="70"/>
      <c r="Y195" s="70"/>
      <c r="Z195" s="70"/>
      <c r="AA195" s="70"/>
      <c r="AB195" s="70"/>
    </row>
    <row r="196" spans="2:28" ht="21.75">
      <c r="B196" s="70"/>
      <c r="C196" s="70"/>
      <c r="D196" s="70"/>
      <c r="E196" s="126"/>
      <c r="F196" s="126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7"/>
      <c r="R196" s="127"/>
      <c r="S196" s="127"/>
      <c r="T196" s="127"/>
      <c r="U196" s="127"/>
      <c r="V196" s="127"/>
      <c r="W196" s="70"/>
      <c r="X196" s="70"/>
      <c r="Y196" s="70"/>
      <c r="Z196" s="70"/>
      <c r="AA196" s="70"/>
      <c r="AB196" s="70"/>
    </row>
    <row r="197" spans="2:28" ht="21.75">
      <c r="B197" s="70"/>
      <c r="C197" s="70"/>
      <c r="D197" s="70"/>
      <c r="E197" s="126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7"/>
      <c r="R197" s="127"/>
      <c r="S197" s="127"/>
      <c r="T197" s="127"/>
      <c r="U197" s="127"/>
      <c r="V197" s="127"/>
      <c r="W197" s="70"/>
      <c r="X197" s="70"/>
      <c r="Y197" s="70"/>
      <c r="Z197" s="70"/>
      <c r="AA197" s="70"/>
      <c r="AB197" s="70"/>
    </row>
    <row r="198" spans="2:28" ht="21.75">
      <c r="B198" s="70"/>
      <c r="C198" s="70"/>
      <c r="D198" s="70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7"/>
      <c r="R198" s="127"/>
      <c r="S198" s="127"/>
      <c r="T198" s="127"/>
      <c r="U198" s="127"/>
      <c r="V198" s="127"/>
      <c r="W198" s="70"/>
      <c r="X198" s="70"/>
      <c r="Y198" s="70"/>
      <c r="Z198" s="70"/>
      <c r="AA198" s="70"/>
      <c r="AB198" s="70"/>
    </row>
    <row r="199" spans="2:28" ht="21.75">
      <c r="B199" s="70"/>
      <c r="C199" s="70"/>
      <c r="D199" s="70"/>
      <c r="E199" s="126"/>
      <c r="F199" s="126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7"/>
      <c r="R199" s="127"/>
      <c r="S199" s="127"/>
      <c r="T199" s="127"/>
      <c r="U199" s="127"/>
      <c r="V199" s="127"/>
      <c r="W199" s="70"/>
      <c r="X199" s="70"/>
      <c r="Y199" s="70"/>
      <c r="Z199" s="70"/>
      <c r="AA199" s="70"/>
      <c r="AB199" s="70"/>
    </row>
    <row r="200" spans="2:28" ht="21.75">
      <c r="B200" s="70"/>
      <c r="C200" s="70"/>
      <c r="D200" s="70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7"/>
      <c r="R200" s="127"/>
      <c r="S200" s="127"/>
      <c r="T200" s="127"/>
      <c r="U200" s="127"/>
      <c r="V200" s="127"/>
      <c r="W200" s="70"/>
      <c r="X200" s="70"/>
      <c r="Y200" s="70"/>
      <c r="Z200" s="70"/>
      <c r="AA200" s="70"/>
      <c r="AB200" s="70"/>
    </row>
    <row r="201" spans="2:28" ht="21.75">
      <c r="B201" s="70"/>
      <c r="C201" s="70"/>
      <c r="D201" s="70"/>
      <c r="E201" s="126"/>
      <c r="F201" s="126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7"/>
      <c r="R201" s="127"/>
      <c r="S201" s="127"/>
      <c r="T201" s="127"/>
      <c r="U201" s="127"/>
      <c r="V201" s="127"/>
      <c r="W201" s="70"/>
      <c r="X201" s="70"/>
      <c r="Y201" s="70"/>
      <c r="Z201" s="70"/>
      <c r="AA201" s="70"/>
      <c r="AB201" s="70"/>
    </row>
    <row r="202" spans="2:28" ht="21.75">
      <c r="B202" s="70"/>
      <c r="C202" s="70"/>
      <c r="D202" s="70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7"/>
      <c r="R202" s="127"/>
      <c r="S202" s="127"/>
      <c r="T202" s="127"/>
      <c r="U202" s="127"/>
      <c r="V202" s="127"/>
      <c r="W202" s="70"/>
      <c r="X202" s="70"/>
      <c r="Y202" s="70"/>
      <c r="Z202" s="70"/>
      <c r="AA202" s="70"/>
      <c r="AB202" s="70"/>
    </row>
    <row r="203" spans="2:28" ht="21.75">
      <c r="B203" s="70"/>
      <c r="C203" s="70"/>
      <c r="D203" s="70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7"/>
      <c r="R203" s="127"/>
      <c r="S203" s="127"/>
      <c r="T203" s="127"/>
      <c r="U203" s="127"/>
      <c r="V203" s="127"/>
      <c r="W203" s="70"/>
      <c r="X203" s="70"/>
      <c r="Y203" s="70"/>
      <c r="Z203" s="70"/>
      <c r="AA203" s="70"/>
      <c r="AB203" s="70"/>
    </row>
    <row r="204" spans="2:28" ht="21.75">
      <c r="B204" s="70"/>
      <c r="C204" s="70"/>
      <c r="D204" s="70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7"/>
      <c r="R204" s="127"/>
      <c r="S204" s="127"/>
      <c r="T204" s="127"/>
      <c r="U204" s="127"/>
      <c r="V204" s="127"/>
      <c r="W204" s="70"/>
      <c r="X204" s="70"/>
      <c r="Y204" s="70"/>
      <c r="Z204" s="70"/>
      <c r="AA204" s="70"/>
      <c r="AB204" s="70"/>
    </row>
    <row r="205" spans="2:28" ht="21.75">
      <c r="B205" s="70"/>
      <c r="C205" s="70"/>
      <c r="D205" s="70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7"/>
      <c r="R205" s="127"/>
      <c r="S205" s="127"/>
      <c r="T205" s="127"/>
      <c r="U205" s="127"/>
      <c r="V205" s="127"/>
      <c r="W205" s="70"/>
      <c r="X205" s="70"/>
      <c r="Y205" s="70"/>
      <c r="Z205" s="70"/>
      <c r="AA205" s="70"/>
      <c r="AB205" s="70"/>
    </row>
    <row r="206" spans="2:28" ht="21.75">
      <c r="B206" s="70"/>
      <c r="C206" s="70"/>
      <c r="D206" s="70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7"/>
      <c r="R206" s="127"/>
      <c r="S206" s="127"/>
      <c r="T206" s="127"/>
      <c r="U206" s="127"/>
      <c r="V206" s="127"/>
      <c r="W206" s="70"/>
      <c r="X206" s="70"/>
      <c r="Y206" s="70"/>
      <c r="Z206" s="70"/>
      <c r="AA206" s="70"/>
      <c r="AB206" s="70"/>
    </row>
    <row r="207" spans="2:28" ht="21.75">
      <c r="B207" s="70"/>
      <c r="C207" s="70"/>
      <c r="D207" s="70"/>
      <c r="E207" s="126"/>
      <c r="F207" s="126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7"/>
      <c r="R207" s="127"/>
      <c r="S207" s="127"/>
      <c r="T207" s="127"/>
      <c r="U207" s="127"/>
      <c r="V207" s="127"/>
      <c r="W207" s="70"/>
      <c r="X207" s="70"/>
      <c r="Y207" s="70"/>
      <c r="Z207" s="70"/>
      <c r="AA207" s="70"/>
      <c r="AB207" s="70"/>
    </row>
    <row r="208" spans="2:28" ht="21.75">
      <c r="B208" s="70"/>
      <c r="C208" s="70"/>
      <c r="D208" s="70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7"/>
      <c r="R208" s="127"/>
      <c r="S208" s="127"/>
      <c r="T208" s="127"/>
      <c r="U208" s="127"/>
      <c r="V208" s="127"/>
      <c r="W208" s="70"/>
      <c r="X208" s="70"/>
      <c r="Y208" s="70"/>
      <c r="Z208" s="70"/>
      <c r="AA208" s="70"/>
      <c r="AB208" s="70"/>
    </row>
    <row r="209" spans="2:28" ht="21.75">
      <c r="B209" s="70"/>
      <c r="C209" s="70"/>
      <c r="D209" s="70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7"/>
      <c r="R209" s="127"/>
      <c r="S209" s="127"/>
      <c r="T209" s="127"/>
      <c r="U209" s="127"/>
      <c r="V209" s="127"/>
      <c r="W209" s="70"/>
      <c r="X209" s="70"/>
      <c r="Y209" s="70"/>
      <c r="Z209" s="70"/>
      <c r="AA209" s="70"/>
      <c r="AB209" s="70"/>
    </row>
    <row r="210" spans="2:28" ht="21.75">
      <c r="B210" s="70"/>
      <c r="C210" s="70"/>
      <c r="D210" s="70"/>
      <c r="E210" s="126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7"/>
      <c r="R210" s="127"/>
      <c r="S210" s="127"/>
      <c r="T210" s="127"/>
      <c r="U210" s="127"/>
      <c r="V210" s="127"/>
      <c r="W210" s="70"/>
      <c r="X210" s="70"/>
      <c r="Y210" s="70"/>
      <c r="Z210" s="70"/>
      <c r="AA210" s="70"/>
      <c r="AB210" s="70"/>
    </row>
    <row r="211" spans="2:28" ht="21.75">
      <c r="B211" s="70"/>
      <c r="C211" s="70"/>
      <c r="D211" s="70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7"/>
      <c r="R211" s="127"/>
      <c r="S211" s="127"/>
      <c r="T211" s="127"/>
      <c r="U211" s="127"/>
      <c r="V211" s="127"/>
      <c r="W211" s="70"/>
      <c r="X211" s="70"/>
      <c r="Y211" s="70"/>
      <c r="Z211" s="70"/>
      <c r="AA211" s="70"/>
      <c r="AB211" s="70"/>
    </row>
    <row r="212" spans="2:28" ht="21.75">
      <c r="B212" s="70"/>
      <c r="C212" s="70"/>
      <c r="D212" s="70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7"/>
      <c r="R212" s="127"/>
      <c r="S212" s="127"/>
      <c r="T212" s="127"/>
      <c r="U212" s="127"/>
      <c r="V212" s="127"/>
      <c r="W212" s="70"/>
      <c r="X212" s="70"/>
      <c r="Y212" s="70"/>
      <c r="Z212" s="70"/>
      <c r="AA212" s="70"/>
      <c r="AB212" s="70"/>
    </row>
    <row r="213" spans="2:28" ht="21.75">
      <c r="B213" s="70"/>
      <c r="C213" s="70"/>
      <c r="D213" s="70"/>
      <c r="E213" s="126"/>
      <c r="F213" s="126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7"/>
      <c r="R213" s="127"/>
      <c r="S213" s="127"/>
      <c r="T213" s="127"/>
      <c r="U213" s="127"/>
      <c r="V213" s="127"/>
      <c r="W213" s="70"/>
      <c r="X213" s="70"/>
      <c r="Y213" s="70"/>
      <c r="Z213" s="70"/>
      <c r="AA213" s="70"/>
      <c r="AB213" s="70"/>
    </row>
    <row r="214" spans="2:28" ht="21.75">
      <c r="B214" s="70"/>
      <c r="C214" s="70"/>
      <c r="D214" s="70"/>
      <c r="E214" s="126"/>
      <c r="F214" s="126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7"/>
      <c r="R214" s="127"/>
      <c r="S214" s="127"/>
      <c r="T214" s="127"/>
      <c r="U214" s="127"/>
      <c r="V214" s="127"/>
      <c r="W214" s="70"/>
      <c r="X214" s="70"/>
      <c r="Y214" s="70"/>
      <c r="Z214" s="70"/>
      <c r="AA214" s="70"/>
      <c r="AB214" s="70"/>
    </row>
    <row r="215" spans="2:28" ht="21.75">
      <c r="B215" s="70"/>
      <c r="C215" s="70"/>
      <c r="D215" s="70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7"/>
      <c r="R215" s="127"/>
      <c r="S215" s="127"/>
      <c r="T215" s="127"/>
      <c r="U215" s="127"/>
      <c r="V215" s="127"/>
      <c r="W215" s="70"/>
      <c r="X215" s="70"/>
      <c r="Y215" s="70"/>
      <c r="Z215" s="70"/>
      <c r="AA215" s="70"/>
      <c r="AB215" s="70"/>
    </row>
    <row r="216" spans="2:28" ht="21.75">
      <c r="B216" s="70"/>
      <c r="C216" s="70"/>
      <c r="D216" s="70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7"/>
      <c r="R216" s="127"/>
      <c r="S216" s="127"/>
      <c r="T216" s="127"/>
      <c r="U216" s="127"/>
      <c r="V216" s="127"/>
      <c r="W216" s="70"/>
      <c r="X216" s="70"/>
      <c r="Y216" s="70"/>
      <c r="Z216" s="70"/>
      <c r="AA216" s="70"/>
      <c r="AB216" s="70"/>
    </row>
    <row r="217" spans="2:28" ht="21.75">
      <c r="B217" s="70"/>
      <c r="C217" s="70"/>
      <c r="D217" s="70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7"/>
      <c r="R217" s="127"/>
      <c r="S217" s="127"/>
      <c r="T217" s="127"/>
      <c r="U217" s="127"/>
      <c r="V217" s="127"/>
      <c r="W217" s="70"/>
      <c r="X217" s="70"/>
      <c r="Y217" s="70"/>
      <c r="Z217" s="70"/>
      <c r="AA217" s="70"/>
      <c r="AB217" s="70"/>
    </row>
    <row r="218" spans="2:28" ht="21.75">
      <c r="B218" s="70"/>
      <c r="C218" s="70"/>
      <c r="D218" s="70"/>
      <c r="E218" s="126"/>
      <c r="F218" s="126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7"/>
      <c r="R218" s="127"/>
      <c r="S218" s="127"/>
      <c r="T218" s="127"/>
      <c r="U218" s="127"/>
      <c r="V218" s="127"/>
      <c r="W218" s="70"/>
      <c r="X218" s="70"/>
      <c r="Y218" s="70"/>
      <c r="Z218" s="70"/>
      <c r="AA218" s="70"/>
      <c r="AB218" s="70"/>
    </row>
    <row r="219" spans="2:28" ht="21.75">
      <c r="B219" s="70"/>
      <c r="C219" s="70"/>
      <c r="D219" s="70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7"/>
      <c r="R219" s="127"/>
      <c r="S219" s="127"/>
      <c r="T219" s="127"/>
      <c r="U219" s="127"/>
      <c r="V219" s="127"/>
      <c r="W219" s="70"/>
      <c r="X219" s="70"/>
      <c r="Y219" s="70"/>
      <c r="Z219" s="70"/>
      <c r="AA219" s="70"/>
      <c r="AB219" s="70"/>
    </row>
    <row r="220" spans="2:28" ht="21.75">
      <c r="B220" s="70"/>
      <c r="C220" s="70"/>
      <c r="D220" s="70"/>
      <c r="E220" s="126"/>
      <c r="F220" s="126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  <c r="R220" s="127"/>
      <c r="S220" s="127"/>
      <c r="T220" s="127"/>
      <c r="U220" s="127"/>
      <c r="V220" s="127"/>
      <c r="W220" s="70"/>
      <c r="X220" s="70"/>
      <c r="Y220" s="70"/>
      <c r="Z220" s="70"/>
      <c r="AA220" s="70"/>
      <c r="AB220" s="70"/>
    </row>
    <row r="221" spans="2:28" ht="21.75">
      <c r="B221" s="70"/>
      <c r="C221" s="70"/>
      <c r="D221" s="70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  <c r="R221" s="127"/>
      <c r="S221" s="127"/>
      <c r="T221" s="127"/>
      <c r="U221" s="127"/>
      <c r="V221" s="127"/>
      <c r="W221" s="70"/>
      <c r="X221" s="70"/>
      <c r="Y221" s="70"/>
      <c r="Z221" s="70"/>
      <c r="AA221" s="70"/>
      <c r="AB221" s="70"/>
    </row>
    <row r="222" spans="2:28" ht="21.75">
      <c r="B222" s="70"/>
      <c r="C222" s="70"/>
      <c r="D222" s="70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7"/>
      <c r="R222" s="127"/>
      <c r="S222" s="127"/>
      <c r="T222" s="127"/>
      <c r="U222" s="127"/>
      <c r="V222" s="127"/>
      <c r="W222" s="70"/>
      <c r="X222" s="70"/>
      <c r="Y222" s="70"/>
      <c r="Z222" s="70"/>
      <c r="AA222" s="70"/>
      <c r="AB222" s="70"/>
    </row>
    <row r="223" spans="2:28" ht="21.75">
      <c r="B223" s="70"/>
      <c r="C223" s="70"/>
      <c r="D223" s="70"/>
      <c r="E223" s="126"/>
      <c r="F223" s="126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7"/>
      <c r="R223" s="127"/>
      <c r="S223" s="127"/>
      <c r="T223" s="127"/>
      <c r="U223" s="127"/>
      <c r="V223" s="127"/>
      <c r="W223" s="70"/>
      <c r="X223" s="70"/>
      <c r="Y223" s="70"/>
      <c r="Z223" s="70"/>
      <c r="AA223" s="70"/>
      <c r="AB223" s="70"/>
    </row>
    <row r="224" spans="2:28" ht="21.75">
      <c r="B224" s="70"/>
      <c r="C224" s="70"/>
      <c r="D224" s="70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7"/>
      <c r="R224" s="127"/>
      <c r="S224" s="127"/>
      <c r="T224" s="127"/>
      <c r="U224" s="127"/>
      <c r="V224" s="127"/>
      <c r="W224" s="70"/>
      <c r="X224" s="70"/>
      <c r="Y224" s="70"/>
      <c r="Z224" s="70"/>
      <c r="AA224" s="70"/>
      <c r="AB224" s="70"/>
    </row>
    <row r="225" spans="2:28" ht="21.75">
      <c r="B225" s="70"/>
      <c r="C225" s="70"/>
      <c r="D225" s="70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7"/>
      <c r="R225" s="127"/>
      <c r="S225" s="127"/>
      <c r="T225" s="127"/>
      <c r="U225" s="127"/>
      <c r="V225" s="127"/>
      <c r="W225" s="70"/>
      <c r="X225" s="70"/>
      <c r="Y225" s="70"/>
      <c r="Z225" s="70"/>
      <c r="AA225" s="70"/>
      <c r="AB225" s="70"/>
    </row>
    <row r="226" spans="2:28" ht="21.75">
      <c r="B226" s="70"/>
      <c r="C226" s="70"/>
      <c r="D226" s="70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7"/>
      <c r="R226" s="127"/>
      <c r="S226" s="127"/>
      <c r="T226" s="127"/>
      <c r="U226" s="127"/>
      <c r="V226" s="127"/>
      <c r="W226" s="70"/>
      <c r="X226" s="70"/>
      <c r="Y226" s="70"/>
      <c r="Z226" s="70"/>
      <c r="AA226" s="70"/>
      <c r="AB226" s="70"/>
    </row>
    <row r="227" spans="2:28" ht="21.75">
      <c r="B227" s="70"/>
      <c r="C227" s="70"/>
      <c r="D227" s="70"/>
      <c r="E227" s="126"/>
      <c r="F227" s="126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7"/>
      <c r="R227" s="127"/>
      <c r="S227" s="127"/>
      <c r="T227" s="127"/>
      <c r="U227" s="127"/>
      <c r="V227" s="127"/>
      <c r="W227" s="70"/>
      <c r="X227" s="70"/>
      <c r="Y227" s="70"/>
      <c r="Z227" s="70"/>
      <c r="AA227" s="70"/>
      <c r="AB227" s="70"/>
    </row>
    <row r="228" spans="2:28" ht="21.75">
      <c r="B228" s="70"/>
      <c r="C228" s="70"/>
      <c r="D228" s="70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7"/>
      <c r="R228" s="127"/>
      <c r="S228" s="127"/>
      <c r="T228" s="127"/>
      <c r="U228" s="127"/>
      <c r="V228" s="127"/>
      <c r="W228" s="70"/>
      <c r="X228" s="70"/>
      <c r="Y228" s="70"/>
      <c r="Z228" s="70"/>
      <c r="AA228" s="70"/>
      <c r="AB228" s="70"/>
    </row>
    <row r="229" spans="2:28" ht="21.75">
      <c r="B229" s="70"/>
      <c r="C229" s="70"/>
      <c r="D229" s="70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7"/>
      <c r="R229" s="127"/>
      <c r="S229" s="127"/>
      <c r="T229" s="127"/>
      <c r="U229" s="127"/>
      <c r="V229" s="127"/>
      <c r="W229" s="70"/>
      <c r="X229" s="70"/>
      <c r="Y229" s="70"/>
      <c r="Z229" s="70"/>
      <c r="AA229" s="70"/>
      <c r="AB229" s="70"/>
    </row>
    <row r="230" spans="2:28" ht="21.75">
      <c r="B230" s="70"/>
      <c r="C230" s="70"/>
      <c r="D230" s="70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7"/>
      <c r="R230" s="127"/>
      <c r="S230" s="127"/>
      <c r="T230" s="127"/>
      <c r="U230" s="127"/>
      <c r="V230" s="127"/>
      <c r="W230" s="70"/>
      <c r="X230" s="70"/>
      <c r="Y230" s="70"/>
      <c r="Z230" s="70"/>
      <c r="AA230" s="70"/>
      <c r="AB230" s="70"/>
    </row>
    <row r="231" spans="2:28" ht="21.75">
      <c r="B231" s="70"/>
      <c r="C231" s="70"/>
      <c r="D231" s="70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7"/>
      <c r="R231" s="127"/>
      <c r="S231" s="127"/>
      <c r="T231" s="127"/>
      <c r="U231" s="127"/>
      <c r="V231" s="127"/>
      <c r="W231" s="70"/>
      <c r="X231" s="70"/>
      <c r="Y231" s="70"/>
      <c r="Z231" s="70"/>
      <c r="AA231" s="70"/>
      <c r="AB231" s="70"/>
    </row>
    <row r="232" spans="2:28" ht="21.75">
      <c r="B232" s="70"/>
      <c r="C232" s="70"/>
      <c r="D232" s="70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7"/>
      <c r="R232" s="127"/>
      <c r="S232" s="127"/>
      <c r="T232" s="127"/>
      <c r="U232" s="127"/>
      <c r="V232" s="127"/>
      <c r="W232" s="70"/>
      <c r="X232" s="70"/>
      <c r="Y232" s="70"/>
      <c r="Z232" s="70"/>
      <c r="AA232" s="70"/>
      <c r="AB232" s="70"/>
    </row>
    <row r="233" spans="2:28" ht="21.75">
      <c r="B233" s="70"/>
      <c r="C233" s="70"/>
      <c r="D233" s="70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7"/>
      <c r="R233" s="127"/>
      <c r="S233" s="127"/>
      <c r="T233" s="127"/>
      <c r="U233" s="127"/>
      <c r="V233" s="127"/>
      <c r="W233" s="70"/>
      <c r="X233" s="70"/>
      <c r="Y233" s="70"/>
      <c r="Z233" s="70"/>
      <c r="AA233" s="70"/>
      <c r="AB233" s="70"/>
    </row>
    <row r="234" spans="2:28" ht="21.75">
      <c r="B234" s="70"/>
      <c r="C234" s="70"/>
      <c r="D234" s="70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7"/>
      <c r="R234" s="127"/>
      <c r="S234" s="127"/>
      <c r="T234" s="127"/>
      <c r="U234" s="127"/>
      <c r="V234" s="127"/>
      <c r="W234" s="70"/>
      <c r="X234" s="70"/>
      <c r="Y234" s="70"/>
      <c r="Z234" s="70"/>
      <c r="AA234" s="70"/>
      <c r="AB234" s="70"/>
    </row>
    <row r="235" spans="2:28" ht="21.75">
      <c r="B235" s="70"/>
      <c r="C235" s="70"/>
      <c r="D235" s="70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7"/>
      <c r="R235" s="127"/>
      <c r="S235" s="127"/>
      <c r="T235" s="127"/>
      <c r="U235" s="127"/>
      <c r="V235" s="127"/>
      <c r="W235" s="70"/>
      <c r="X235" s="70"/>
      <c r="Y235" s="70"/>
      <c r="Z235" s="70"/>
      <c r="AA235" s="70"/>
      <c r="AB235" s="70"/>
    </row>
    <row r="236" spans="2:28" ht="21.75">
      <c r="B236" s="70"/>
      <c r="C236" s="70"/>
      <c r="D236" s="70"/>
      <c r="E236" s="126"/>
      <c r="F236" s="126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7"/>
      <c r="R236" s="127"/>
      <c r="S236" s="127"/>
      <c r="T236" s="127"/>
      <c r="U236" s="127"/>
      <c r="V236" s="127"/>
      <c r="W236" s="70"/>
      <c r="X236" s="70"/>
      <c r="Y236" s="70"/>
      <c r="Z236" s="70"/>
      <c r="AA236" s="70"/>
      <c r="AB236" s="70"/>
    </row>
    <row r="237" spans="2:28" ht="21.75">
      <c r="B237" s="70"/>
      <c r="C237" s="70"/>
      <c r="D237" s="70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7"/>
      <c r="R237" s="127"/>
      <c r="S237" s="127"/>
      <c r="T237" s="127"/>
      <c r="U237" s="127"/>
      <c r="V237" s="127"/>
      <c r="W237" s="70"/>
      <c r="X237" s="70"/>
      <c r="Y237" s="70"/>
      <c r="Z237" s="70"/>
      <c r="AA237" s="70"/>
      <c r="AB237" s="70"/>
    </row>
    <row r="238" spans="2:28" ht="21.75">
      <c r="B238" s="70"/>
      <c r="C238" s="70"/>
      <c r="D238" s="70"/>
      <c r="E238" s="126"/>
      <c r="F238" s="126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7"/>
      <c r="R238" s="127"/>
      <c r="S238" s="127"/>
      <c r="T238" s="127"/>
      <c r="U238" s="127"/>
      <c r="V238" s="127"/>
      <c r="W238" s="70"/>
      <c r="X238" s="70"/>
      <c r="Y238" s="70"/>
      <c r="Z238" s="70"/>
      <c r="AA238" s="70"/>
      <c r="AB238" s="70"/>
    </row>
    <row r="239" spans="2:28" ht="21.75">
      <c r="B239" s="70"/>
      <c r="C239" s="70"/>
      <c r="D239" s="70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7"/>
      <c r="R239" s="127"/>
      <c r="S239" s="127"/>
      <c r="T239" s="127"/>
      <c r="U239" s="127"/>
      <c r="V239" s="127"/>
      <c r="W239" s="70"/>
      <c r="X239" s="70"/>
      <c r="Y239" s="70"/>
      <c r="Z239" s="70"/>
      <c r="AA239" s="70"/>
      <c r="AB239" s="70"/>
    </row>
    <row r="240" spans="2:28" ht="21.75">
      <c r="B240" s="70"/>
      <c r="C240" s="70"/>
      <c r="D240" s="70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7"/>
      <c r="R240" s="127"/>
      <c r="S240" s="127"/>
      <c r="T240" s="127"/>
      <c r="U240" s="127"/>
      <c r="V240" s="127"/>
      <c r="W240" s="70"/>
      <c r="X240" s="70"/>
      <c r="Y240" s="70"/>
      <c r="Z240" s="70"/>
      <c r="AA240" s="70"/>
      <c r="AB240" s="70"/>
    </row>
    <row r="241" spans="2:28" ht="21.75">
      <c r="B241" s="70"/>
      <c r="C241" s="70"/>
      <c r="D241" s="70"/>
      <c r="E241" s="126"/>
      <c r="F241" s="126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7"/>
      <c r="R241" s="127"/>
      <c r="S241" s="127"/>
      <c r="T241" s="127"/>
      <c r="U241" s="127"/>
      <c r="V241" s="127"/>
      <c r="W241" s="70"/>
      <c r="X241" s="70"/>
      <c r="Y241" s="70"/>
      <c r="Z241" s="70"/>
      <c r="AA241" s="70"/>
      <c r="AB241" s="70"/>
    </row>
    <row r="242" spans="2:28" ht="21.75">
      <c r="B242" s="70"/>
      <c r="C242" s="70"/>
      <c r="D242" s="70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7"/>
      <c r="R242" s="127"/>
      <c r="S242" s="127"/>
      <c r="T242" s="127"/>
      <c r="U242" s="127"/>
      <c r="V242" s="127"/>
      <c r="W242" s="70"/>
      <c r="X242" s="70"/>
      <c r="Y242" s="70"/>
      <c r="Z242" s="70"/>
      <c r="AA242" s="70"/>
      <c r="AB242" s="70"/>
    </row>
    <row r="243" spans="2:28" ht="21.75">
      <c r="B243" s="70"/>
      <c r="C243" s="70"/>
      <c r="D243" s="70"/>
      <c r="E243" s="126"/>
      <c r="F243" s="126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7"/>
      <c r="R243" s="127"/>
      <c r="S243" s="127"/>
      <c r="T243" s="127"/>
      <c r="U243" s="127"/>
      <c r="V243" s="127"/>
      <c r="W243" s="70"/>
      <c r="X243" s="70"/>
      <c r="Y243" s="70"/>
      <c r="Z243" s="70"/>
      <c r="AA243" s="70"/>
      <c r="AB243" s="70"/>
    </row>
    <row r="244" spans="2:28" ht="21.75">
      <c r="B244" s="70"/>
      <c r="C244" s="70"/>
      <c r="D244" s="70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7"/>
      <c r="R244" s="127"/>
      <c r="S244" s="127"/>
      <c r="T244" s="127"/>
      <c r="U244" s="127"/>
      <c r="V244" s="127"/>
      <c r="W244" s="70"/>
      <c r="X244" s="70"/>
      <c r="Y244" s="70"/>
      <c r="Z244" s="70"/>
      <c r="AA244" s="70"/>
      <c r="AB244" s="70"/>
    </row>
    <row r="245" spans="2:28" ht="21.75">
      <c r="B245" s="70"/>
      <c r="C245" s="70"/>
      <c r="D245" s="70"/>
      <c r="E245" s="126"/>
      <c r="F245" s="126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7"/>
      <c r="R245" s="127"/>
      <c r="S245" s="127"/>
      <c r="T245" s="127"/>
      <c r="U245" s="127"/>
      <c r="V245" s="127"/>
      <c r="W245" s="70"/>
      <c r="X245" s="70"/>
      <c r="Y245" s="70"/>
      <c r="Z245" s="70"/>
      <c r="AA245" s="70"/>
      <c r="AB245" s="70"/>
    </row>
    <row r="246" spans="2:28" ht="21.75">
      <c r="B246" s="70"/>
      <c r="C246" s="70"/>
      <c r="D246" s="70"/>
      <c r="E246" s="126"/>
      <c r="F246" s="126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7"/>
      <c r="R246" s="127"/>
      <c r="S246" s="127"/>
      <c r="T246" s="127"/>
      <c r="U246" s="127"/>
      <c r="V246" s="127"/>
      <c r="W246" s="70"/>
      <c r="X246" s="70"/>
      <c r="Y246" s="70"/>
      <c r="Z246" s="70"/>
      <c r="AA246" s="70"/>
      <c r="AB246" s="70"/>
    </row>
    <row r="247" spans="2:28" ht="21.75">
      <c r="B247" s="70"/>
      <c r="C247" s="70"/>
      <c r="D247" s="70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7"/>
      <c r="R247" s="127"/>
      <c r="S247" s="127"/>
      <c r="T247" s="127"/>
      <c r="U247" s="127"/>
      <c r="V247" s="127"/>
      <c r="W247" s="70"/>
      <c r="X247" s="70"/>
      <c r="Y247" s="70"/>
      <c r="Z247" s="70"/>
      <c r="AA247" s="70"/>
      <c r="AB247" s="70"/>
    </row>
    <row r="248" spans="2:28" ht="21.75">
      <c r="B248" s="70"/>
      <c r="C248" s="70"/>
      <c r="D248" s="70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7"/>
      <c r="R248" s="127"/>
      <c r="S248" s="127"/>
      <c r="T248" s="127"/>
      <c r="U248" s="127"/>
      <c r="V248" s="127"/>
      <c r="W248" s="70"/>
      <c r="X248" s="70"/>
      <c r="Y248" s="70"/>
      <c r="Z248" s="70"/>
      <c r="AA248" s="70"/>
      <c r="AB248" s="70"/>
    </row>
    <row r="249" spans="2:28" ht="21.75">
      <c r="B249" s="70"/>
      <c r="C249" s="70"/>
      <c r="D249" s="70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7"/>
      <c r="R249" s="127"/>
      <c r="S249" s="127"/>
      <c r="T249" s="127"/>
      <c r="U249" s="127"/>
      <c r="V249" s="127"/>
      <c r="W249" s="70"/>
      <c r="X249" s="70"/>
      <c r="Y249" s="70"/>
      <c r="Z249" s="70"/>
      <c r="AA249" s="70"/>
      <c r="AB249" s="70"/>
    </row>
    <row r="250" spans="2:28" ht="21.75">
      <c r="B250" s="70"/>
      <c r="C250" s="70"/>
      <c r="D250" s="70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7"/>
      <c r="R250" s="127"/>
      <c r="S250" s="127"/>
      <c r="T250" s="127"/>
      <c r="U250" s="127"/>
      <c r="V250" s="127"/>
      <c r="W250" s="70"/>
      <c r="X250" s="70"/>
      <c r="Y250" s="70"/>
      <c r="Z250" s="70"/>
      <c r="AA250" s="70"/>
      <c r="AB250" s="70"/>
    </row>
    <row r="251" spans="2:28" ht="21.75">
      <c r="B251" s="70"/>
      <c r="C251" s="70"/>
      <c r="D251" s="70"/>
      <c r="E251" s="126"/>
      <c r="F251" s="126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7"/>
      <c r="R251" s="127"/>
      <c r="S251" s="127"/>
      <c r="T251" s="127"/>
      <c r="U251" s="127"/>
      <c r="V251" s="127"/>
      <c r="W251" s="70"/>
      <c r="X251" s="70"/>
      <c r="Y251" s="70"/>
      <c r="Z251" s="70"/>
      <c r="AA251" s="70"/>
      <c r="AB251" s="70"/>
    </row>
    <row r="252" spans="2:28" ht="21.75">
      <c r="B252" s="70"/>
      <c r="C252" s="70"/>
      <c r="D252" s="70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7"/>
      <c r="R252" s="127"/>
      <c r="S252" s="127"/>
      <c r="T252" s="127"/>
      <c r="U252" s="127"/>
      <c r="V252" s="127"/>
      <c r="W252" s="70"/>
      <c r="X252" s="70"/>
      <c r="Y252" s="70"/>
      <c r="Z252" s="70"/>
      <c r="AA252" s="70"/>
      <c r="AB252" s="70"/>
    </row>
    <row r="253" spans="2:28" ht="21.75">
      <c r="B253" s="70"/>
      <c r="C253" s="70"/>
      <c r="D253" s="70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7"/>
      <c r="R253" s="127"/>
      <c r="S253" s="127"/>
      <c r="T253" s="127"/>
      <c r="U253" s="127"/>
      <c r="V253" s="127"/>
      <c r="W253" s="70"/>
      <c r="X253" s="70"/>
      <c r="Y253" s="70"/>
      <c r="Z253" s="70"/>
      <c r="AA253" s="70"/>
      <c r="AB253" s="70"/>
    </row>
    <row r="254" spans="2:28" ht="21.75">
      <c r="B254" s="70"/>
      <c r="C254" s="70"/>
      <c r="D254" s="70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7"/>
      <c r="R254" s="127"/>
      <c r="S254" s="127"/>
      <c r="T254" s="127"/>
      <c r="U254" s="127"/>
      <c r="V254" s="127"/>
      <c r="W254" s="70"/>
      <c r="X254" s="70"/>
      <c r="Y254" s="70"/>
      <c r="Z254" s="70"/>
      <c r="AA254" s="70"/>
      <c r="AB254" s="70"/>
    </row>
    <row r="255" spans="2:28" ht="21.75">
      <c r="B255" s="70"/>
      <c r="C255" s="70"/>
      <c r="D255" s="70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7"/>
      <c r="R255" s="127"/>
      <c r="S255" s="127"/>
      <c r="T255" s="127"/>
      <c r="U255" s="127"/>
      <c r="V255" s="127"/>
      <c r="W255" s="70"/>
      <c r="X255" s="70"/>
      <c r="Y255" s="70"/>
      <c r="Z255" s="70"/>
      <c r="AA255" s="70"/>
      <c r="AB255" s="70"/>
    </row>
    <row r="256" spans="2:28" ht="21.75">
      <c r="B256" s="70"/>
      <c r="C256" s="70"/>
      <c r="D256" s="70"/>
      <c r="E256" s="126"/>
      <c r="F256" s="126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7"/>
      <c r="R256" s="127"/>
      <c r="S256" s="127"/>
      <c r="T256" s="127"/>
      <c r="U256" s="127"/>
      <c r="V256" s="127"/>
      <c r="W256" s="70"/>
      <c r="X256" s="70"/>
      <c r="Y256" s="70"/>
      <c r="Z256" s="70"/>
      <c r="AA256" s="70"/>
      <c r="AB256" s="70"/>
    </row>
    <row r="257" spans="2:28" ht="21.75">
      <c r="B257" s="70"/>
      <c r="C257" s="70"/>
      <c r="D257" s="70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7"/>
      <c r="R257" s="127"/>
      <c r="S257" s="127"/>
      <c r="T257" s="127"/>
      <c r="U257" s="127"/>
      <c r="V257" s="127"/>
      <c r="W257" s="70"/>
      <c r="X257" s="70"/>
      <c r="Y257" s="70"/>
      <c r="Z257" s="70"/>
      <c r="AA257" s="70"/>
      <c r="AB257" s="70"/>
    </row>
    <row r="258" spans="2:28" ht="21.75">
      <c r="B258" s="70"/>
      <c r="C258" s="70"/>
      <c r="D258" s="70"/>
      <c r="E258" s="126"/>
      <c r="F258" s="126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7"/>
      <c r="R258" s="127"/>
      <c r="S258" s="127"/>
      <c r="T258" s="127"/>
      <c r="U258" s="127"/>
      <c r="V258" s="127"/>
      <c r="W258" s="70"/>
      <c r="X258" s="70"/>
      <c r="Y258" s="70"/>
      <c r="Z258" s="70"/>
      <c r="AA258" s="70"/>
      <c r="AB258" s="70"/>
    </row>
    <row r="259" spans="2:28" ht="21.75">
      <c r="B259" s="70"/>
      <c r="C259" s="70"/>
      <c r="D259" s="70"/>
      <c r="E259" s="126"/>
      <c r="F259" s="126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7"/>
      <c r="R259" s="127"/>
      <c r="S259" s="127"/>
      <c r="T259" s="127"/>
      <c r="U259" s="127"/>
      <c r="V259" s="127"/>
      <c r="W259" s="70"/>
      <c r="X259" s="70"/>
      <c r="Y259" s="70"/>
      <c r="Z259" s="70"/>
      <c r="AA259" s="70"/>
      <c r="AB259" s="70"/>
    </row>
    <row r="260" spans="2:28" ht="21.75">
      <c r="B260" s="70"/>
      <c r="C260" s="70"/>
      <c r="D260" s="70"/>
      <c r="E260" s="126"/>
      <c r="F260" s="126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7"/>
      <c r="R260" s="127"/>
      <c r="S260" s="127"/>
      <c r="T260" s="127"/>
      <c r="U260" s="127"/>
      <c r="V260" s="127"/>
      <c r="W260" s="70"/>
      <c r="X260" s="70"/>
      <c r="Y260" s="70"/>
      <c r="Z260" s="70"/>
      <c r="AA260" s="70"/>
      <c r="AB260" s="70"/>
    </row>
    <row r="261" spans="2:28" ht="21.75">
      <c r="B261" s="70"/>
      <c r="C261" s="70"/>
      <c r="D261" s="70"/>
      <c r="E261" s="126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7"/>
      <c r="R261" s="127"/>
      <c r="S261" s="127"/>
      <c r="T261" s="127"/>
      <c r="U261" s="127"/>
      <c r="V261" s="127"/>
      <c r="W261" s="70"/>
      <c r="X261" s="70"/>
      <c r="Y261" s="70"/>
      <c r="Z261" s="70"/>
      <c r="AA261" s="70"/>
      <c r="AB261" s="70"/>
    </row>
    <row r="262" spans="2:28" ht="21.75">
      <c r="B262" s="70"/>
      <c r="C262" s="70"/>
      <c r="D262" s="70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7"/>
      <c r="R262" s="127"/>
      <c r="S262" s="127"/>
      <c r="T262" s="127"/>
      <c r="U262" s="127"/>
      <c r="V262" s="127"/>
      <c r="W262" s="70"/>
      <c r="X262" s="70"/>
      <c r="Y262" s="70"/>
      <c r="Z262" s="70"/>
      <c r="AA262" s="70"/>
      <c r="AB262" s="70"/>
    </row>
    <row r="263" spans="2:28" ht="21.75">
      <c r="B263" s="70"/>
      <c r="C263" s="70"/>
      <c r="D263" s="70"/>
      <c r="E263" s="126"/>
      <c r="F263" s="126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7"/>
      <c r="R263" s="127"/>
      <c r="S263" s="127"/>
      <c r="T263" s="127"/>
      <c r="U263" s="127"/>
      <c r="V263" s="127"/>
      <c r="W263" s="70"/>
      <c r="X263" s="70"/>
      <c r="Y263" s="70"/>
      <c r="Z263" s="70"/>
      <c r="AA263" s="70"/>
      <c r="AB263" s="70"/>
    </row>
    <row r="264" spans="2:28" ht="21.75">
      <c r="B264" s="70"/>
      <c r="C264" s="70"/>
      <c r="D264" s="70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7"/>
      <c r="R264" s="127"/>
      <c r="S264" s="127"/>
      <c r="T264" s="127"/>
      <c r="U264" s="127"/>
      <c r="V264" s="127"/>
      <c r="W264" s="70"/>
      <c r="X264" s="70"/>
      <c r="Y264" s="70"/>
      <c r="Z264" s="70"/>
      <c r="AA264" s="70"/>
      <c r="AB264" s="70"/>
    </row>
    <row r="265" spans="2:28" ht="21.75">
      <c r="B265" s="70"/>
      <c r="C265" s="70"/>
      <c r="D265" s="70"/>
      <c r="E265" s="126"/>
      <c r="F265" s="126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7"/>
      <c r="R265" s="127"/>
      <c r="S265" s="127"/>
      <c r="T265" s="127"/>
      <c r="U265" s="127"/>
      <c r="V265" s="127"/>
      <c r="W265" s="70"/>
      <c r="X265" s="70"/>
      <c r="Y265" s="70"/>
      <c r="Z265" s="70"/>
      <c r="AA265" s="70"/>
      <c r="AB265" s="70"/>
    </row>
    <row r="266" spans="2:28" ht="21.75">
      <c r="B266" s="70"/>
      <c r="C266" s="70"/>
      <c r="D266" s="70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7"/>
      <c r="R266" s="127"/>
      <c r="S266" s="127"/>
      <c r="T266" s="127"/>
      <c r="U266" s="127"/>
      <c r="V266" s="127"/>
      <c r="W266" s="70"/>
      <c r="X266" s="70"/>
      <c r="Y266" s="70"/>
      <c r="Z266" s="70"/>
      <c r="AA266" s="70"/>
      <c r="AB266" s="70"/>
    </row>
    <row r="267" spans="2:28" ht="21.75">
      <c r="B267" s="70"/>
      <c r="C267" s="70"/>
      <c r="D267" s="70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7"/>
      <c r="R267" s="127"/>
      <c r="S267" s="127"/>
      <c r="T267" s="127"/>
      <c r="U267" s="127"/>
      <c r="V267" s="127"/>
      <c r="W267" s="70"/>
      <c r="X267" s="70"/>
      <c r="Y267" s="70"/>
      <c r="Z267" s="70"/>
      <c r="AA267" s="70"/>
      <c r="AB267" s="70"/>
    </row>
    <row r="268" spans="2:28" ht="21.75">
      <c r="B268" s="70"/>
      <c r="C268" s="70"/>
      <c r="D268" s="70"/>
      <c r="E268" s="126"/>
      <c r="F268" s="126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7"/>
      <c r="R268" s="127"/>
      <c r="S268" s="127"/>
      <c r="T268" s="127"/>
      <c r="U268" s="127"/>
      <c r="V268" s="127"/>
      <c r="W268" s="70"/>
      <c r="X268" s="70"/>
      <c r="Y268" s="70"/>
      <c r="Z268" s="70"/>
      <c r="AA268" s="70"/>
      <c r="AB268" s="70"/>
    </row>
    <row r="269" spans="2:28" ht="21.75">
      <c r="B269" s="70"/>
      <c r="C269" s="70"/>
      <c r="D269" s="70"/>
      <c r="E269" s="126"/>
      <c r="F269" s="126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7"/>
      <c r="R269" s="127"/>
      <c r="S269" s="127"/>
      <c r="T269" s="127"/>
      <c r="U269" s="127"/>
      <c r="V269" s="127"/>
      <c r="W269" s="70"/>
      <c r="X269" s="70"/>
      <c r="Y269" s="70"/>
      <c r="Z269" s="70"/>
      <c r="AA269" s="70"/>
      <c r="AB269" s="70"/>
    </row>
    <row r="270" spans="2:28" ht="21.75">
      <c r="B270" s="70"/>
      <c r="C270" s="70"/>
      <c r="D270" s="70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7"/>
      <c r="R270" s="127"/>
      <c r="S270" s="127"/>
      <c r="T270" s="127"/>
      <c r="U270" s="127"/>
      <c r="V270" s="127"/>
      <c r="W270" s="70"/>
      <c r="X270" s="70"/>
      <c r="Y270" s="70"/>
      <c r="Z270" s="70"/>
      <c r="AA270" s="70"/>
      <c r="AB270" s="70"/>
    </row>
    <row r="271" spans="2:28" ht="21.75">
      <c r="B271" s="70"/>
      <c r="C271" s="70"/>
      <c r="D271" s="70"/>
      <c r="E271" s="126"/>
      <c r="F271" s="126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7"/>
      <c r="R271" s="127"/>
      <c r="S271" s="127"/>
      <c r="T271" s="127"/>
      <c r="U271" s="127"/>
      <c r="V271" s="127"/>
      <c r="W271" s="70"/>
      <c r="X271" s="70"/>
      <c r="Y271" s="70"/>
      <c r="Z271" s="70"/>
      <c r="AA271" s="70"/>
      <c r="AB271" s="70"/>
    </row>
    <row r="272" spans="2:28" ht="21.75">
      <c r="B272" s="70"/>
      <c r="C272" s="70"/>
      <c r="D272" s="70"/>
      <c r="E272" s="126"/>
      <c r="F272" s="126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7"/>
      <c r="R272" s="127"/>
      <c r="S272" s="127"/>
      <c r="T272" s="127"/>
      <c r="U272" s="127"/>
      <c r="V272" s="127"/>
      <c r="W272" s="70"/>
      <c r="X272" s="70"/>
      <c r="Y272" s="70"/>
      <c r="Z272" s="70"/>
      <c r="AA272" s="70"/>
      <c r="AB272" s="70"/>
    </row>
    <row r="273" spans="2:28" ht="21.75">
      <c r="B273" s="70"/>
      <c r="C273" s="70"/>
      <c r="D273" s="70"/>
      <c r="E273" s="126"/>
      <c r="F273" s="126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7"/>
      <c r="R273" s="127"/>
      <c r="S273" s="127"/>
      <c r="T273" s="127"/>
      <c r="U273" s="127"/>
      <c r="V273" s="127"/>
      <c r="W273" s="70"/>
      <c r="X273" s="70"/>
      <c r="Y273" s="70"/>
      <c r="Z273" s="70"/>
      <c r="AA273" s="70"/>
      <c r="AB273" s="70"/>
    </row>
    <row r="274" spans="2:28" ht="21.75">
      <c r="B274" s="70"/>
      <c r="C274" s="70"/>
      <c r="D274" s="70"/>
      <c r="E274" s="126"/>
      <c r="F274" s="126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7"/>
      <c r="R274" s="127"/>
      <c r="S274" s="127"/>
      <c r="T274" s="127"/>
      <c r="U274" s="127"/>
      <c r="V274" s="127"/>
      <c r="W274" s="70"/>
      <c r="X274" s="70"/>
      <c r="Y274" s="70"/>
      <c r="Z274" s="70"/>
      <c r="AA274" s="70"/>
      <c r="AB274" s="70"/>
    </row>
    <row r="275" spans="2:28" ht="21.75">
      <c r="B275" s="70"/>
      <c r="C275" s="70"/>
      <c r="D275" s="70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7"/>
      <c r="R275" s="127"/>
      <c r="S275" s="127"/>
      <c r="T275" s="127"/>
      <c r="U275" s="127"/>
      <c r="V275" s="127"/>
      <c r="W275" s="70"/>
      <c r="X275" s="70"/>
      <c r="Y275" s="70"/>
      <c r="Z275" s="70"/>
      <c r="AA275" s="70"/>
      <c r="AB275" s="70"/>
    </row>
    <row r="276" spans="2:28" ht="21.75">
      <c r="B276" s="70"/>
      <c r="C276" s="70"/>
      <c r="D276" s="70"/>
      <c r="E276" s="126"/>
      <c r="F276" s="126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7"/>
      <c r="R276" s="127"/>
      <c r="S276" s="127"/>
      <c r="T276" s="127"/>
      <c r="U276" s="127"/>
      <c r="V276" s="127"/>
      <c r="W276" s="70"/>
      <c r="X276" s="70"/>
      <c r="Y276" s="70"/>
      <c r="Z276" s="70"/>
      <c r="AA276" s="70"/>
      <c r="AB276" s="70"/>
    </row>
    <row r="277" spans="2:28" ht="21.75">
      <c r="B277" s="70"/>
      <c r="C277" s="70"/>
      <c r="D277" s="70"/>
      <c r="E277" s="126"/>
      <c r="F277" s="126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7"/>
      <c r="R277" s="127"/>
      <c r="S277" s="127"/>
      <c r="T277" s="127"/>
      <c r="U277" s="127"/>
      <c r="V277" s="127"/>
      <c r="W277" s="70"/>
      <c r="X277" s="70"/>
      <c r="Y277" s="70"/>
      <c r="Z277" s="70"/>
      <c r="AA277" s="70"/>
      <c r="AB277" s="70"/>
    </row>
    <row r="278" spans="2:28" ht="21.75">
      <c r="B278" s="70"/>
      <c r="C278" s="70"/>
      <c r="D278" s="70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7"/>
      <c r="R278" s="127"/>
      <c r="S278" s="127"/>
      <c r="T278" s="127"/>
      <c r="U278" s="127"/>
      <c r="V278" s="127"/>
      <c r="W278" s="70"/>
      <c r="X278" s="70"/>
      <c r="Y278" s="70"/>
      <c r="Z278" s="70"/>
      <c r="AA278" s="70"/>
      <c r="AB278" s="70"/>
    </row>
    <row r="279" spans="2:28" ht="21.75">
      <c r="B279" s="70"/>
      <c r="C279" s="70"/>
      <c r="D279" s="70"/>
      <c r="E279" s="126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7"/>
      <c r="R279" s="127"/>
      <c r="S279" s="127"/>
      <c r="T279" s="127"/>
      <c r="U279" s="127"/>
      <c r="V279" s="127"/>
      <c r="W279" s="70"/>
      <c r="X279" s="70"/>
      <c r="Y279" s="70"/>
      <c r="Z279" s="70"/>
      <c r="AA279" s="70"/>
      <c r="AB279" s="70"/>
    </row>
    <row r="280" spans="2:28" ht="21.75">
      <c r="B280" s="70"/>
      <c r="C280" s="70"/>
      <c r="D280" s="70"/>
      <c r="E280" s="126"/>
      <c r="F280" s="126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7"/>
      <c r="R280" s="127"/>
      <c r="S280" s="127"/>
      <c r="T280" s="127"/>
      <c r="U280" s="127"/>
      <c r="V280" s="127"/>
      <c r="W280" s="70"/>
      <c r="X280" s="70"/>
      <c r="Y280" s="70"/>
      <c r="Z280" s="70"/>
      <c r="AA280" s="70"/>
      <c r="AB280" s="70"/>
    </row>
    <row r="281" spans="2:28" ht="21.75">
      <c r="B281" s="70"/>
      <c r="C281" s="70"/>
      <c r="D281" s="70"/>
      <c r="E281" s="126"/>
      <c r="F281" s="126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7"/>
      <c r="R281" s="127"/>
      <c r="S281" s="127"/>
      <c r="T281" s="127"/>
      <c r="U281" s="127"/>
      <c r="V281" s="127"/>
      <c r="W281" s="70"/>
      <c r="X281" s="70"/>
      <c r="Y281" s="70"/>
      <c r="Z281" s="70"/>
      <c r="AA281" s="70"/>
      <c r="AB281" s="70"/>
    </row>
    <row r="282" spans="2:28" ht="21.75">
      <c r="B282" s="70"/>
      <c r="C282" s="70"/>
      <c r="D282" s="70"/>
      <c r="E282" s="126"/>
      <c r="F282" s="126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7"/>
      <c r="R282" s="127"/>
      <c r="S282" s="127"/>
      <c r="T282" s="127"/>
      <c r="U282" s="127"/>
      <c r="V282" s="127"/>
      <c r="W282" s="70"/>
      <c r="X282" s="70"/>
      <c r="Y282" s="70"/>
      <c r="Z282" s="70"/>
      <c r="AA282" s="70"/>
      <c r="AB282" s="70"/>
    </row>
    <row r="283" spans="2:28" ht="21.75">
      <c r="B283" s="70"/>
      <c r="C283" s="70"/>
      <c r="D283" s="70"/>
      <c r="E283" s="126"/>
      <c r="F283" s="126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7"/>
      <c r="R283" s="127"/>
      <c r="S283" s="127"/>
      <c r="T283" s="127"/>
      <c r="U283" s="127"/>
      <c r="V283" s="127"/>
      <c r="W283" s="70"/>
      <c r="X283" s="70"/>
      <c r="Y283" s="70"/>
      <c r="Z283" s="70"/>
      <c r="AA283" s="70"/>
      <c r="AB283" s="70"/>
    </row>
    <row r="284" spans="2:28" ht="21.75">
      <c r="B284" s="70"/>
      <c r="C284" s="70"/>
      <c r="D284" s="70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7"/>
      <c r="R284" s="127"/>
      <c r="S284" s="127"/>
      <c r="T284" s="127"/>
      <c r="U284" s="127"/>
      <c r="V284" s="127"/>
      <c r="W284" s="70"/>
      <c r="X284" s="70"/>
      <c r="Y284" s="70"/>
      <c r="Z284" s="70"/>
      <c r="AA284" s="70"/>
      <c r="AB284" s="70"/>
    </row>
    <row r="285" spans="2:28" ht="21.75">
      <c r="B285" s="70"/>
      <c r="C285" s="70"/>
      <c r="D285" s="70"/>
      <c r="E285" s="126"/>
      <c r="F285" s="126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7"/>
      <c r="R285" s="127"/>
      <c r="S285" s="127"/>
      <c r="T285" s="127"/>
      <c r="U285" s="127"/>
      <c r="V285" s="127"/>
      <c r="W285" s="70"/>
      <c r="X285" s="70"/>
      <c r="Y285" s="70"/>
      <c r="Z285" s="70"/>
      <c r="AA285" s="70"/>
      <c r="AB285" s="70"/>
    </row>
    <row r="286" spans="2:28" ht="21.75">
      <c r="B286" s="70"/>
      <c r="C286" s="70"/>
      <c r="D286" s="70"/>
      <c r="E286" s="126"/>
      <c r="F286" s="126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7"/>
      <c r="R286" s="127"/>
      <c r="S286" s="127"/>
      <c r="T286" s="127"/>
      <c r="U286" s="127"/>
      <c r="V286" s="127"/>
      <c r="W286" s="70"/>
      <c r="X286" s="70"/>
      <c r="Y286" s="70"/>
      <c r="Z286" s="70"/>
      <c r="AA286" s="70"/>
      <c r="AB286" s="70"/>
    </row>
    <row r="287" spans="2:28" ht="21.75">
      <c r="B287" s="70"/>
      <c r="C287" s="70"/>
      <c r="D287" s="70"/>
      <c r="E287" s="126"/>
      <c r="F287" s="126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7"/>
      <c r="R287" s="127"/>
      <c r="S287" s="127"/>
      <c r="T287" s="127"/>
      <c r="U287" s="127"/>
      <c r="V287" s="127"/>
      <c r="W287" s="70"/>
      <c r="X287" s="70"/>
      <c r="Y287" s="70"/>
      <c r="Z287" s="70"/>
      <c r="AA287" s="70"/>
      <c r="AB287" s="70"/>
    </row>
    <row r="288" spans="2:28" ht="21.75">
      <c r="B288" s="70"/>
      <c r="C288" s="70"/>
      <c r="D288" s="70"/>
      <c r="E288" s="126"/>
      <c r="F288" s="126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7"/>
      <c r="R288" s="127"/>
      <c r="S288" s="127"/>
      <c r="T288" s="127"/>
      <c r="U288" s="127"/>
      <c r="V288" s="127"/>
      <c r="W288" s="70"/>
      <c r="X288" s="70"/>
      <c r="Y288" s="70"/>
      <c r="Z288" s="70"/>
      <c r="AA288" s="70"/>
      <c r="AB288" s="70"/>
    </row>
    <row r="289" spans="2:28" ht="21.75">
      <c r="B289" s="70"/>
      <c r="C289" s="70"/>
      <c r="D289" s="70"/>
      <c r="E289" s="126"/>
      <c r="F289" s="126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7"/>
      <c r="R289" s="127"/>
      <c r="S289" s="127"/>
      <c r="T289" s="127"/>
      <c r="U289" s="127"/>
      <c r="V289" s="127"/>
      <c r="W289" s="70"/>
      <c r="X289" s="70"/>
      <c r="Y289" s="70"/>
      <c r="Z289" s="70"/>
      <c r="AA289" s="70"/>
      <c r="AB289" s="70"/>
    </row>
    <row r="290" spans="2:28" ht="21.75">
      <c r="B290" s="70"/>
      <c r="C290" s="70"/>
      <c r="D290" s="70"/>
      <c r="E290" s="126"/>
      <c r="F290" s="126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7"/>
      <c r="R290" s="127"/>
      <c r="S290" s="127"/>
      <c r="T290" s="127"/>
      <c r="U290" s="127"/>
      <c r="V290" s="127"/>
      <c r="W290" s="70"/>
      <c r="X290" s="70"/>
      <c r="Y290" s="70"/>
      <c r="Z290" s="70"/>
      <c r="AA290" s="70"/>
      <c r="AB290" s="70"/>
    </row>
    <row r="291" spans="2:28" ht="21.75">
      <c r="B291" s="70"/>
      <c r="C291" s="70"/>
      <c r="D291" s="70"/>
      <c r="E291" s="126"/>
      <c r="F291" s="126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7"/>
      <c r="R291" s="127"/>
      <c r="S291" s="127"/>
      <c r="T291" s="127"/>
      <c r="U291" s="127"/>
      <c r="V291" s="127"/>
      <c r="W291" s="70"/>
      <c r="X291" s="70"/>
      <c r="Y291" s="70"/>
      <c r="Z291" s="70"/>
      <c r="AA291" s="70"/>
      <c r="AB291" s="70"/>
    </row>
    <row r="292" spans="2:28" ht="21.75">
      <c r="B292" s="70"/>
      <c r="C292" s="70"/>
      <c r="D292" s="70"/>
      <c r="E292" s="126"/>
      <c r="F292" s="126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7"/>
      <c r="R292" s="127"/>
      <c r="S292" s="127"/>
      <c r="T292" s="127"/>
      <c r="U292" s="127"/>
      <c r="V292" s="127"/>
      <c r="W292" s="70"/>
      <c r="X292" s="70"/>
      <c r="Y292" s="70"/>
      <c r="Z292" s="70"/>
      <c r="AA292" s="70"/>
      <c r="AB292" s="70"/>
    </row>
    <row r="293" spans="2:28" ht="21.75">
      <c r="B293" s="70"/>
      <c r="C293" s="70"/>
      <c r="D293" s="70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7"/>
      <c r="R293" s="127"/>
      <c r="S293" s="127"/>
      <c r="T293" s="127"/>
      <c r="U293" s="127"/>
      <c r="V293" s="127"/>
      <c r="W293" s="70"/>
      <c r="X293" s="70"/>
      <c r="Y293" s="70"/>
      <c r="Z293" s="70"/>
      <c r="AA293" s="70"/>
      <c r="AB293" s="70"/>
    </row>
    <row r="294" spans="2:28" ht="21.75">
      <c r="B294" s="70"/>
      <c r="C294" s="70"/>
      <c r="D294" s="70"/>
      <c r="E294" s="126"/>
      <c r="F294" s="126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7"/>
      <c r="R294" s="127"/>
      <c r="S294" s="127"/>
      <c r="T294" s="127"/>
      <c r="U294" s="127"/>
      <c r="V294" s="127"/>
      <c r="W294" s="70"/>
      <c r="X294" s="70"/>
      <c r="Y294" s="70"/>
      <c r="Z294" s="70"/>
      <c r="AA294" s="70"/>
      <c r="AB294" s="70"/>
    </row>
    <row r="295" spans="2:28" ht="21.75">
      <c r="B295" s="70"/>
      <c r="C295" s="70"/>
      <c r="D295" s="70"/>
      <c r="E295" s="126"/>
      <c r="F295" s="126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7"/>
      <c r="R295" s="127"/>
      <c r="S295" s="127"/>
      <c r="T295" s="127"/>
      <c r="U295" s="127"/>
      <c r="V295" s="127"/>
      <c r="W295" s="70"/>
      <c r="X295" s="70"/>
      <c r="Y295" s="70"/>
      <c r="Z295" s="70"/>
      <c r="AA295" s="70"/>
      <c r="AB295" s="70"/>
    </row>
    <row r="296" spans="2:28" ht="21.75">
      <c r="B296" s="70"/>
      <c r="C296" s="70"/>
      <c r="D296" s="70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7"/>
      <c r="R296" s="127"/>
      <c r="S296" s="127"/>
      <c r="T296" s="127"/>
      <c r="U296" s="127"/>
      <c r="V296" s="127"/>
      <c r="W296" s="70"/>
      <c r="X296" s="70"/>
      <c r="Y296" s="70"/>
      <c r="Z296" s="70"/>
      <c r="AA296" s="70"/>
      <c r="AB296" s="70"/>
    </row>
    <row r="297" spans="2:28" ht="21.75">
      <c r="B297" s="70"/>
      <c r="C297" s="70"/>
      <c r="D297" s="70"/>
      <c r="E297" s="126"/>
      <c r="F297" s="126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7"/>
      <c r="R297" s="127"/>
      <c r="S297" s="127"/>
      <c r="T297" s="127"/>
      <c r="U297" s="127"/>
      <c r="V297" s="127"/>
      <c r="W297" s="70"/>
      <c r="X297" s="70"/>
      <c r="Y297" s="70"/>
      <c r="Z297" s="70"/>
      <c r="AA297" s="70"/>
      <c r="AB297" s="70"/>
    </row>
    <row r="298" spans="2:28" ht="21.75">
      <c r="B298" s="70"/>
      <c r="C298" s="70"/>
      <c r="D298" s="70"/>
      <c r="E298" s="126"/>
      <c r="F298" s="126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7"/>
      <c r="R298" s="127"/>
      <c r="S298" s="127"/>
      <c r="T298" s="127"/>
      <c r="U298" s="127"/>
      <c r="V298" s="127"/>
      <c r="W298" s="70"/>
      <c r="X298" s="70"/>
      <c r="Y298" s="70"/>
      <c r="Z298" s="70"/>
      <c r="AA298" s="70"/>
      <c r="AB298" s="70"/>
    </row>
    <row r="299" spans="2:28" ht="21.75">
      <c r="B299" s="70"/>
      <c r="C299" s="70"/>
      <c r="D299" s="70"/>
      <c r="E299" s="126"/>
      <c r="F299" s="126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7"/>
      <c r="R299" s="127"/>
      <c r="S299" s="127"/>
      <c r="T299" s="127"/>
      <c r="U299" s="127"/>
      <c r="V299" s="127"/>
      <c r="W299" s="70"/>
      <c r="X299" s="70"/>
      <c r="Y299" s="70"/>
      <c r="Z299" s="70"/>
      <c r="AA299" s="70"/>
      <c r="AB299" s="70"/>
    </row>
    <row r="300" spans="2:28" ht="21.75">
      <c r="B300" s="70"/>
      <c r="C300" s="70"/>
      <c r="D300" s="70"/>
      <c r="E300" s="126"/>
      <c r="F300" s="126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7"/>
      <c r="R300" s="127"/>
      <c r="S300" s="127"/>
      <c r="T300" s="127"/>
      <c r="U300" s="127"/>
      <c r="V300" s="127"/>
      <c r="W300" s="70"/>
      <c r="X300" s="70"/>
      <c r="Y300" s="70"/>
      <c r="Z300" s="70"/>
      <c r="AA300" s="70"/>
      <c r="AB300" s="70"/>
    </row>
    <row r="301" spans="2:28" ht="21.75">
      <c r="B301" s="70"/>
      <c r="C301" s="70"/>
      <c r="D301" s="70"/>
      <c r="E301" s="126"/>
      <c r="F301" s="126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7"/>
      <c r="R301" s="127"/>
      <c r="S301" s="127"/>
      <c r="T301" s="127"/>
      <c r="U301" s="127"/>
      <c r="V301" s="127"/>
      <c r="W301" s="70"/>
      <c r="X301" s="70"/>
      <c r="Y301" s="70"/>
      <c r="Z301" s="70"/>
      <c r="AA301" s="70"/>
      <c r="AB301" s="70"/>
    </row>
    <row r="302" spans="2:28" ht="21.75">
      <c r="B302" s="70"/>
      <c r="C302" s="70"/>
      <c r="D302" s="70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7"/>
      <c r="R302" s="127"/>
      <c r="S302" s="127"/>
      <c r="T302" s="127"/>
      <c r="U302" s="127"/>
      <c r="V302" s="127"/>
      <c r="W302" s="70"/>
      <c r="X302" s="70"/>
      <c r="Y302" s="70"/>
      <c r="Z302" s="70"/>
      <c r="AA302" s="70"/>
      <c r="AB302" s="70"/>
    </row>
    <row r="303" spans="2:28" ht="21.75">
      <c r="B303" s="70"/>
      <c r="C303" s="70"/>
      <c r="D303" s="70"/>
      <c r="E303" s="126"/>
      <c r="F303" s="126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7"/>
      <c r="R303" s="127"/>
      <c r="S303" s="127"/>
      <c r="T303" s="127"/>
      <c r="U303" s="127"/>
      <c r="V303" s="127"/>
      <c r="W303" s="70"/>
      <c r="X303" s="70"/>
      <c r="Y303" s="70"/>
      <c r="Z303" s="70"/>
      <c r="AA303" s="70"/>
      <c r="AB303" s="70"/>
    </row>
    <row r="304" spans="2:28" ht="21.75">
      <c r="B304" s="70"/>
      <c r="C304" s="70"/>
      <c r="D304" s="70"/>
      <c r="E304" s="126"/>
      <c r="F304" s="126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7"/>
      <c r="R304" s="127"/>
      <c r="S304" s="127"/>
      <c r="T304" s="127"/>
      <c r="U304" s="127"/>
      <c r="V304" s="127"/>
      <c r="W304" s="70"/>
      <c r="X304" s="70"/>
      <c r="Y304" s="70"/>
      <c r="Z304" s="70"/>
      <c r="AA304" s="70"/>
      <c r="AB304" s="70"/>
    </row>
    <row r="305" spans="2:28" ht="21.75">
      <c r="B305" s="70"/>
      <c r="C305" s="70"/>
      <c r="D305" s="70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7"/>
      <c r="R305" s="127"/>
      <c r="S305" s="127"/>
      <c r="T305" s="127"/>
      <c r="U305" s="127"/>
      <c r="V305" s="127"/>
      <c r="W305" s="70"/>
      <c r="X305" s="70"/>
      <c r="Y305" s="70"/>
      <c r="Z305" s="70"/>
      <c r="AA305" s="70"/>
      <c r="AB305" s="70"/>
    </row>
    <row r="306" spans="2:28" ht="21.75">
      <c r="B306" s="70"/>
      <c r="C306" s="70"/>
      <c r="D306" s="70"/>
      <c r="E306" s="126"/>
      <c r="F306" s="126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7"/>
      <c r="R306" s="127"/>
      <c r="S306" s="127"/>
      <c r="T306" s="127"/>
      <c r="U306" s="127"/>
      <c r="V306" s="127"/>
      <c r="W306" s="70"/>
      <c r="X306" s="70"/>
      <c r="Y306" s="70"/>
      <c r="Z306" s="70"/>
      <c r="AA306" s="70"/>
      <c r="AB306" s="70"/>
    </row>
    <row r="307" spans="2:28" ht="21.75">
      <c r="B307" s="70"/>
      <c r="C307" s="70"/>
      <c r="D307" s="70"/>
      <c r="E307" s="126"/>
      <c r="F307" s="126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7"/>
      <c r="R307" s="127"/>
      <c r="S307" s="127"/>
      <c r="T307" s="127"/>
      <c r="U307" s="127"/>
      <c r="V307" s="127"/>
      <c r="W307" s="70"/>
      <c r="X307" s="70"/>
      <c r="Y307" s="70"/>
      <c r="Z307" s="70"/>
      <c r="AA307" s="70"/>
      <c r="AB307" s="70"/>
    </row>
    <row r="308" spans="2:28" ht="21.75">
      <c r="B308" s="70"/>
      <c r="C308" s="70"/>
      <c r="D308" s="70"/>
      <c r="E308" s="126"/>
      <c r="F308" s="126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7"/>
      <c r="R308" s="127"/>
      <c r="S308" s="127"/>
      <c r="T308" s="127"/>
      <c r="U308" s="127"/>
      <c r="V308" s="127"/>
      <c r="W308" s="70"/>
      <c r="X308" s="70"/>
      <c r="Y308" s="70"/>
      <c r="Z308" s="70"/>
      <c r="AA308" s="70"/>
      <c r="AB308" s="70"/>
    </row>
    <row r="309" spans="2:28" ht="21.75">
      <c r="B309" s="70"/>
      <c r="C309" s="70"/>
      <c r="D309" s="70"/>
      <c r="E309" s="126"/>
      <c r="F309" s="126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7"/>
      <c r="R309" s="127"/>
      <c r="S309" s="127"/>
      <c r="T309" s="127"/>
      <c r="U309" s="127"/>
      <c r="V309" s="127"/>
      <c r="W309" s="70"/>
      <c r="X309" s="70"/>
      <c r="Y309" s="70"/>
      <c r="Z309" s="70"/>
      <c r="AA309" s="70"/>
      <c r="AB309" s="70"/>
    </row>
    <row r="310" spans="2:28" ht="21.75">
      <c r="B310" s="70"/>
      <c r="C310" s="70"/>
      <c r="D310" s="70"/>
      <c r="E310" s="126"/>
      <c r="F310" s="126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7"/>
      <c r="R310" s="127"/>
      <c r="S310" s="127"/>
      <c r="T310" s="127"/>
      <c r="U310" s="127"/>
      <c r="V310" s="127"/>
      <c r="W310" s="70"/>
      <c r="X310" s="70"/>
      <c r="Y310" s="70"/>
      <c r="Z310" s="70"/>
      <c r="AA310" s="70"/>
      <c r="AB310" s="70"/>
    </row>
    <row r="311" spans="2:28" ht="21.75">
      <c r="B311" s="70"/>
      <c r="C311" s="70"/>
      <c r="D311" s="70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7"/>
      <c r="R311" s="127"/>
      <c r="S311" s="127"/>
      <c r="T311" s="127"/>
      <c r="U311" s="127"/>
      <c r="V311" s="127"/>
      <c r="W311" s="70"/>
      <c r="X311" s="70"/>
      <c r="Y311" s="70"/>
      <c r="Z311" s="70"/>
      <c r="AA311" s="70"/>
      <c r="AB311" s="70"/>
    </row>
    <row r="312" spans="2:28" ht="21.75">
      <c r="B312" s="70"/>
      <c r="C312" s="70"/>
      <c r="D312" s="70"/>
      <c r="E312" s="126"/>
      <c r="F312" s="126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7"/>
      <c r="R312" s="127"/>
      <c r="S312" s="127"/>
      <c r="T312" s="127"/>
      <c r="U312" s="127"/>
      <c r="V312" s="127"/>
      <c r="W312" s="70"/>
      <c r="X312" s="70"/>
      <c r="Y312" s="70"/>
      <c r="Z312" s="70"/>
      <c r="AA312" s="70"/>
      <c r="AB312" s="70"/>
    </row>
    <row r="313" spans="2:28" ht="21.75">
      <c r="B313" s="70"/>
      <c r="C313" s="70"/>
      <c r="D313" s="70"/>
      <c r="E313" s="126"/>
      <c r="F313" s="126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7"/>
      <c r="R313" s="127"/>
      <c r="S313" s="127"/>
      <c r="T313" s="127"/>
      <c r="U313" s="127"/>
      <c r="V313" s="127"/>
      <c r="W313" s="70"/>
      <c r="X313" s="70"/>
      <c r="Y313" s="70"/>
      <c r="Z313" s="70"/>
      <c r="AA313" s="70"/>
      <c r="AB313" s="70"/>
    </row>
    <row r="314" spans="2:28" ht="21.75">
      <c r="B314" s="70"/>
      <c r="C314" s="70"/>
      <c r="D314" s="70"/>
      <c r="E314" s="126"/>
      <c r="F314" s="126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7"/>
      <c r="R314" s="127"/>
      <c r="S314" s="127"/>
      <c r="T314" s="127"/>
      <c r="U314" s="127"/>
      <c r="V314" s="127"/>
      <c r="W314" s="70"/>
      <c r="X314" s="70"/>
      <c r="Y314" s="70"/>
      <c r="Z314" s="70"/>
      <c r="AA314" s="70"/>
      <c r="AB314" s="70"/>
    </row>
    <row r="315" spans="2:28" ht="21.75">
      <c r="B315" s="70"/>
      <c r="C315" s="70"/>
      <c r="D315" s="70"/>
      <c r="E315" s="126"/>
      <c r="F315" s="126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7"/>
      <c r="R315" s="127"/>
      <c r="S315" s="127"/>
      <c r="T315" s="127"/>
      <c r="U315" s="127"/>
      <c r="V315" s="127"/>
      <c r="W315" s="70"/>
      <c r="X315" s="70"/>
      <c r="Y315" s="70"/>
      <c r="Z315" s="70"/>
      <c r="AA315" s="70"/>
      <c r="AB315" s="70"/>
    </row>
    <row r="316" spans="2:28" ht="21.75">
      <c r="B316" s="70"/>
      <c r="C316" s="70"/>
      <c r="D316" s="70"/>
      <c r="E316" s="126"/>
      <c r="F316" s="126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7"/>
      <c r="R316" s="127"/>
      <c r="S316" s="127"/>
      <c r="T316" s="127"/>
      <c r="U316" s="127"/>
      <c r="V316" s="127"/>
      <c r="W316" s="70"/>
      <c r="X316" s="70"/>
      <c r="Y316" s="70"/>
      <c r="Z316" s="70"/>
      <c r="AA316" s="70"/>
      <c r="AB316" s="70"/>
    </row>
    <row r="317" spans="2:28" ht="21.75">
      <c r="B317" s="70"/>
      <c r="C317" s="70"/>
      <c r="D317" s="70"/>
      <c r="E317" s="126"/>
      <c r="F317" s="126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7"/>
      <c r="R317" s="127"/>
      <c r="S317" s="127"/>
      <c r="T317" s="127"/>
      <c r="U317" s="127"/>
      <c r="V317" s="127"/>
      <c r="W317" s="70"/>
      <c r="X317" s="70"/>
      <c r="Y317" s="70"/>
      <c r="Z317" s="70"/>
      <c r="AA317" s="70"/>
      <c r="AB317" s="70"/>
    </row>
    <row r="318" spans="2:28" ht="21.75">
      <c r="B318" s="70"/>
      <c r="C318" s="70"/>
      <c r="D318" s="70"/>
      <c r="E318" s="126"/>
      <c r="F318" s="126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7"/>
      <c r="R318" s="127"/>
      <c r="S318" s="127"/>
      <c r="T318" s="127"/>
      <c r="U318" s="127"/>
      <c r="V318" s="127"/>
      <c r="W318" s="70"/>
      <c r="X318" s="70"/>
      <c r="Y318" s="70"/>
      <c r="Z318" s="70"/>
      <c r="AA318" s="70"/>
      <c r="AB318" s="70"/>
    </row>
    <row r="319" spans="2:28" ht="21.75">
      <c r="B319" s="70"/>
      <c r="C319" s="70"/>
      <c r="D319" s="70"/>
      <c r="E319" s="126"/>
      <c r="F319" s="126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7"/>
      <c r="R319" s="127"/>
      <c r="S319" s="127"/>
      <c r="T319" s="127"/>
      <c r="U319" s="127"/>
      <c r="V319" s="127"/>
      <c r="W319" s="70"/>
      <c r="X319" s="70"/>
      <c r="Y319" s="70"/>
      <c r="Z319" s="70"/>
      <c r="AA319" s="70"/>
      <c r="AB319" s="70"/>
    </row>
    <row r="320" spans="2:28" ht="21.75">
      <c r="B320" s="70"/>
      <c r="C320" s="70"/>
      <c r="D320" s="70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7"/>
      <c r="R320" s="127"/>
      <c r="S320" s="127"/>
      <c r="T320" s="127"/>
      <c r="U320" s="127"/>
      <c r="V320" s="127"/>
      <c r="W320" s="70"/>
      <c r="X320" s="70"/>
      <c r="Y320" s="70"/>
      <c r="Z320" s="70"/>
      <c r="AA320" s="70"/>
      <c r="AB320" s="70"/>
    </row>
    <row r="321" spans="2:28" ht="21.75">
      <c r="B321" s="70"/>
      <c r="C321" s="70"/>
      <c r="D321" s="70"/>
      <c r="E321" s="126"/>
      <c r="F321" s="126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7"/>
      <c r="R321" s="127"/>
      <c r="S321" s="127"/>
      <c r="T321" s="127"/>
      <c r="U321" s="127"/>
      <c r="V321" s="127"/>
      <c r="W321" s="70"/>
      <c r="X321" s="70"/>
      <c r="Y321" s="70"/>
      <c r="Z321" s="70"/>
      <c r="AA321" s="70"/>
      <c r="AB321" s="70"/>
    </row>
    <row r="322" spans="2:28" ht="21.75">
      <c r="B322" s="70"/>
      <c r="C322" s="70"/>
      <c r="D322" s="70"/>
      <c r="E322" s="126"/>
      <c r="F322" s="126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7"/>
      <c r="R322" s="127"/>
      <c r="S322" s="127"/>
      <c r="T322" s="127"/>
      <c r="U322" s="127"/>
      <c r="V322" s="127"/>
      <c r="W322" s="70"/>
      <c r="X322" s="70"/>
      <c r="Y322" s="70"/>
      <c r="Z322" s="70"/>
      <c r="AA322" s="70"/>
      <c r="AB322" s="70"/>
    </row>
    <row r="323" spans="2:28" ht="21.75">
      <c r="B323" s="70"/>
      <c r="C323" s="70"/>
      <c r="D323" s="70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7"/>
      <c r="R323" s="127"/>
      <c r="S323" s="127"/>
      <c r="T323" s="127"/>
      <c r="U323" s="127"/>
      <c r="V323" s="127"/>
      <c r="W323" s="70"/>
      <c r="X323" s="70"/>
      <c r="Y323" s="70"/>
      <c r="Z323" s="70"/>
      <c r="AA323" s="70"/>
      <c r="AB323" s="70"/>
    </row>
    <row r="324" spans="2:28" ht="21.75">
      <c r="B324" s="70"/>
      <c r="C324" s="70"/>
      <c r="D324" s="70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7"/>
      <c r="R324" s="127"/>
      <c r="S324" s="127"/>
      <c r="T324" s="127"/>
      <c r="U324" s="127"/>
      <c r="V324" s="127"/>
      <c r="W324" s="70"/>
      <c r="X324" s="70"/>
      <c r="Y324" s="70"/>
      <c r="Z324" s="70"/>
      <c r="AA324" s="70"/>
      <c r="AB324" s="70"/>
    </row>
    <row r="325" spans="2:28" ht="21.75">
      <c r="B325" s="70"/>
      <c r="C325" s="70"/>
      <c r="D325" s="70"/>
      <c r="E325" s="126"/>
      <c r="F325" s="126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7"/>
      <c r="R325" s="127"/>
      <c r="S325" s="127"/>
      <c r="T325" s="127"/>
      <c r="U325" s="127"/>
      <c r="V325" s="127"/>
      <c r="W325" s="70"/>
      <c r="X325" s="70"/>
      <c r="Y325" s="70"/>
      <c r="Z325" s="70"/>
      <c r="AA325" s="70"/>
      <c r="AB325" s="70"/>
    </row>
    <row r="326" spans="2:28" ht="21.75">
      <c r="B326" s="70"/>
      <c r="C326" s="70"/>
      <c r="D326" s="70"/>
      <c r="E326" s="126"/>
      <c r="F326" s="126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7"/>
      <c r="R326" s="127"/>
      <c r="S326" s="127"/>
      <c r="T326" s="127"/>
      <c r="U326" s="127"/>
      <c r="V326" s="127"/>
      <c r="W326" s="70"/>
      <c r="X326" s="70"/>
      <c r="Y326" s="70"/>
      <c r="Z326" s="70"/>
      <c r="AA326" s="70"/>
      <c r="AB326" s="70"/>
    </row>
    <row r="327" spans="2:28" ht="21.75">
      <c r="B327" s="70"/>
      <c r="C327" s="70"/>
      <c r="D327" s="70"/>
      <c r="E327" s="126"/>
      <c r="F327" s="126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7"/>
      <c r="R327" s="127"/>
      <c r="S327" s="127"/>
      <c r="T327" s="127"/>
      <c r="U327" s="127"/>
      <c r="V327" s="127"/>
      <c r="W327" s="70"/>
      <c r="X327" s="70"/>
      <c r="Y327" s="70"/>
      <c r="Z327" s="70"/>
      <c r="AA327" s="70"/>
      <c r="AB327" s="70"/>
    </row>
    <row r="328" spans="2:28" ht="21.75">
      <c r="B328" s="70"/>
      <c r="C328" s="70"/>
      <c r="D328" s="70"/>
      <c r="E328" s="126"/>
      <c r="F328" s="126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7"/>
      <c r="R328" s="127"/>
      <c r="S328" s="127"/>
      <c r="T328" s="127"/>
      <c r="U328" s="127"/>
      <c r="V328" s="127"/>
      <c r="W328" s="70"/>
      <c r="X328" s="70"/>
      <c r="Y328" s="70"/>
      <c r="Z328" s="70"/>
      <c r="AA328" s="70"/>
      <c r="AB328" s="70"/>
    </row>
    <row r="329" spans="2:28" ht="21.75">
      <c r="B329" s="70"/>
      <c r="C329" s="70"/>
      <c r="D329" s="70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7"/>
      <c r="R329" s="127"/>
      <c r="S329" s="127"/>
      <c r="T329" s="127"/>
      <c r="U329" s="127"/>
      <c r="V329" s="127"/>
      <c r="W329" s="70"/>
      <c r="X329" s="70"/>
      <c r="Y329" s="70"/>
      <c r="Z329" s="70"/>
      <c r="AA329" s="70"/>
      <c r="AB329" s="70"/>
    </row>
  </sheetData>
  <sheetProtection/>
  <mergeCells count="12">
    <mergeCell ref="Z4:AB4"/>
    <mergeCell ref="A2:AB2"/>
    <mergeCell ref="A3:AB3"/>
    <mergeCell ref="A1:AB1"/>
    <mergeCell ref="B4:D4"/>
    <mergeCell ref="E4:G4"/>
    <mergeCell ref="H4:J4"/>
    <mergeCell ref="N4:P4"/>
    <mergeCell ref="Q4:S4"/>
    <mergeCell ref="W4:Y4"/>
    <mergeCell ref="T4:V4"/>
    <mergeCell ref="K4:M4"/>
  </mergeCells>
  <printOptions horizontalCentered="1"/>
  <pageMargins left="0.1968503937007874" right="0.1968503937007874" top="0.2755905511811024" bottom="0.4330708661417323" header="0" footer="0"/>
  <pageSetup firstPageNumber="15" useFirstPageNumber="1" horizontalDpi="600" verticalDpi="600" orientation="landscape" paperSize="9" r:id="rId1"/>
  <headerFooter alignWithMargins="0">
    <oddFooter>&amp;L&amp;"TH SarabunPSK,Regular"&amp;12กลุ่มภารกิจทะเบียนนิสิตและบริการการศึกษา&amp;C&amp;"TH SarabunPSK,Regular"&amp;12หน้าที่  &amp;P&amp;R&amp;"TH SarabunPSK,Regular"&amp;12ข้อมูล ณ วันที่ 22  กรกฎาคม  2564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88"/>
  <sheetViews>
    <sheetView showGridLines="0" tabSelected="1" zoomScalePageLayoutView="85" workbookViewId="0" topLeftCell="A1">
      <selection activeCell="A60" sqref="A60:S60"/>
    </sheetView>
  </sheetViews>
  <sheetFormatPr defaultColWidth="10.00390625" defaultRowHeight="23.25" customHeight="1"/>
  <cols>
    <col min="1" max="1" width="39.375" style="32" customWidth="1"/>
    <col min="2" max="16" width="5.375" style="2" customWidth="1"/>
    <col min="17" max="19" width="6.375" style="2" customWidth="1"/>
    <col min="20" max="16384" width="10.00390625" style="1" customWidth="1"/>
  </cols>
  <sheetData>
    <row r="1" spans="1:19" s="71" customFormat="1" ht="24.75" customHeight="1">
      <c r="A1" s="773" t="s">
        <v>12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</row>
    <row r="2" ht="11.25" customHeight="1"/>
    <row r="3" spans="1:19" s="72" customFormat="1" ht="23.25" customHeight="1">
      <c r="A3" s="774" t="s">
        <v>1</v>
      </c>
      <c r="B3" s="751" t="s">
        <v>2</v>
      </c>
      <c r="C3" s="752"/>
      <c r="D3" s="754"/>
      <c r="E3" s="751" t="s">
        <v>3</v>
      </c>
      <c r="F3" s="752"/>
      <c r="G3" s="754"/>
      <c r="H3" s="751" t="s">
        <v>8</v>
      </c>
      <c r="I3" s="752"/>
      <c r="J3" s="754"/>
      <c r="K3" s="751" t="s">
        <v>9</v>
      </c>
      <c r="L3" s="752"/>
      <c r="M3" s="754"/>
      <c r="N3" s="751" t="s">
        <v>376</v>
      </c>
      <c r="O3" s="752"/>
      <c r="P3" s="754"/>
      <c r="Q3" s="751" t="s">
        <v>7</v>
      </c>
      <c r="R3" s="752"/>
      <c r="S3" s="754"/>
    </row>
    <row r="4" spans="1:19" s="72" customFormat="1" ht="23.25" customHeight="1">
      <c r="A4" s="775"/>
      <c r="B4" s="31" t="s">
        <v>4</v>
      </c>
      <c r="C4" s="31" t="s">
        <v>5</v>
      </c>
      <c r="D4" s="31" t="s">
        <v>6</v>
      </c>
      <c r="E4" s="31" t="s">
        <v>4</v>
      </c>
      <c r="F4" s="31" t="s">
        <v>5</v>
      </c>
      <c r="G4" s="31" t="s">
        <v>6</v>
      </c>
      <c r="H4" s="31" t="s">
        <v>4</v>
      </c>
      <c r="I4" s="31" t="s">
        <v>5</v>
      </c>
      <c r="J4" s="31" t="s">
        <v>6</v>
      </c>
      <c r="K4" s="31" t="s">
        <v>4</v>
      </c>
      <c r="L4" s="31" t="s">
        <v>5</v>
      </c>
      <c r="M4" s="31" t="s">
        <v>6</v>
      </c>
      <c r="N4" s="31" t="s">
        <v>4</v>
      </c>
      <c r="O4" s="31" t="s">
        <v>5</v>
      </c>
      <c r="P4" s="31" t="s">
        <v>6</v>
      </c>
      <c r="Q4" s="31" t="s">
        <v>4</v>
      </c>
      <c r="R4" s="31" t="s">
        <v>5</v>
      </c>
      <c r="S4" s="31" t="s">
        <v>6</v>
      </c>
    </row>
    <row r="5" spans="1:19" ht="20.25" customHeight="1">
      <c r="A5" s="73" t="s">
        <v>164</v>
      </c>
      <c r="B5" s="26">
        <v>22</v>
      </c>
      <c r="C5" s="26">
        <v>26</v>
      </c>
      <c r="D5" s="53">
        <f>SUM(B5:C5)</f>
        <v>48</v>
      </c>
      <c r="E5" s="26">
        <v>21</v>
      </c>
      <c r="F5" s="26">
        <v>24</v>
      </c>
      <c r="G5" s="53">
        <f>SUM(E5:F5)</f>
        <v>45</v>
      </c>
      <c r="H5" s="26">
        <v>22</v>
      </c>
      <c r="I5" s="26">
        <v>12</v>
      </c>
      <c r="J5" s="53">
        <f>SUM(H5:I5)</f>
        <v>34</v>
      </c>
      <c r="K5" s="26">
        <v>24</v>
      </c>
      <c r="L5" s="26">
        <v>18</v>
      </c>
      <c r="M5" s="53">
        <f>SUM(K5:L5)</f>
        <v>42</v>
      </c>
      <c r="N5" s="26">
        <v>1</v>
      </c>
      <c r="O5" s="26">
        <v>2</v>
      </c>
      <c r="P5" s="53">
        <f>SUM(N5:O5)</f>
        <v>3</v>
      </c>
      <c r="Q5" s="26">
        <f>SUM(B5,E5,H5,K5,N5)</f>
        <v>90</v>
      </c>
      <c r="R5" s="26">
        <f>SUM(C5,F5,I5,L5,O5)</f>
        <v>82</v>
      </c>
      <c r="S5" s="53">
        <f>SUM(Q5:R5)</f>
        <v>172</v>
      </c>
    </row>
    <row r="6" spans="1:19" ht="20.25" customHeight="1">
      <c r="A6" s="73" t="s">
        <v>158</v>
      </c>
      <c r="B6" s="26">
        <v>0</v>
      </c>
      <c r="C6" s="26">
        <v>0</v>
      </c>
      <c r="D6" s="53">
        <f aca="true" t="shared" si="0" ref="D6:D21">SUM(B6:C6)</f>
        <v>0</v>
      </c>
      <c r="E6" s="26">
        <v>21</v>
      </c>
      <c r="F6" s="26">
        <v>18</v>
      </c>
      <c r="G6" s="53">
        <f aca="true" t="shared" si="1" ref="G6:G21">SUM(E6:F6)</f>
        <v>39</v>
      </c>
      <c r="H6" s="26">
        <v>15</v>
      </c>
      <c r="I6" s="26">
        <v>20</v>
      </c>
      <c r="J6" s="53">
        <f aca="true" t="shared" si="2" ref="J6:J21">SUM(H6:I6)</f>
        <v>35</v>
      </c>
      <c r="K6" s="26">
        <v>13</v>
      </c>
      <c r="L6" s="26">
        <v>25</v>
      </c>
      <c r="M6" s="53">
        <f aca="true" t="shared" si="3" ref="M6:M21">SUM(K6:L6)</f>
        <v>38</v>
      </c>
      <c r="N6" s="26">
        <v>0</v>
      </c>
      <c r="O6" s="26">
        <v>0</v>
      </c>
      <c r="P6" s="53">
        <f aca="true" t="shared" si="4" ref="P6:P21">SUM(N6:O6)</f>
        <v>0</v>
      </c>
      <c r="Q6" s="26">
        <f aca="true" t="shared" si="5" ref="Q6:Q21">SUM(B6,E6,H6,K6,N6)</f>
        <v>49</v>
      </c>
      <c r="R6" s="26">
        <f aca="true" t="shared" si="6" ref="R6:R21">SUM(C6,F6,I6,L6,O6)</f>
        <v>63</v>
      </c>
      <c r="S6" s="53">
        <f aca="true" t="shared" si="7" ref="S6:S21">SUM(Q6:R6)</f>
        <v>112</v>
      </c>
    </row>
    <row r="7" spans="1:19" ht="20.25" customHeight="1">
      <c r="A7" s="73" t="s">
        <v>436</v>
      </c>
      <c r="B7" s="26">
        <v>22</v>
      </c>
      <c r="C7" s="26">
        <v>41</v>
      </c>
      <c r="D7" s="53">
        <f>SUM(B7:C7)</f>
        <v>63</v>
      </c>
      <c r="E7" s="26" t="s">
        <v>31</v>
      </c>
      <c r="F7" s="26" t="s">
        <v>31</v>
      </c>
      <c r="G7" s="53">
        <f t="shared" si="1"/>
        <v>0</v>
      </c>
      <c r="H7" s="26" t="s">
        <v>31</v>
      </c>
      <c r="I7" s="26" t="s">
        <v>31</v>
      </c>
      <c r="J7" s="53">
        <f t="shared" si="2"/>
        <v>0</v>
      </c>
      <c r="K7" s="26" t="s">
        <v>31</v>
      </c>
      <c r="L7" s="26" t="s">
        <v>31</v>
      </c>
      <c r="M7" s="53">
        <f t="shared" si="3"/>
        <v>0</v>
      </c>
      <c r="N7" s="26">
        <v>0</v>
      </c>
      <c r="O7" s="26">
        <v>0</v>
      </c>
      <c r="P7" s="53">
        <f t="shared" si="4"/>
        <v>0</v>
      </c>
      <c r="Q7" s="26">
        <f>SUM(B7,E7,H7,K7,N7)</f>
        <v>22</v>
      </c>
      <c r="R7" s="26">
        <f>SUM(C7,F7,I7,L7,O7)</f>
        <v>41</v>
      </c>
      <c r="S7" s="53">
        <f>SUM(Q7:R7)</f>
        <v>63</v>
      </c>
    </row>
    <row r="8" spans="1:19" ht="20.25" customHeight="1">
      <c r="A8" s="73" t="s">
        <v>437</v>
      </c>
      <c r="B8" s="26">
        <v>24</v>
      </c>
      <c r="C8" s="26">
        <v>45</v>
      </c>
      <c r="D8" s="53">
        <f>SUM(B8:C8)</f>
        <v>69</v>
      </c>
      <c r="E8" s="26" t="s">
        <v>31</v>
      </c>
      <c r="F8" s="26" t="s">
        <v>31</v>
      </c>
      <c r="G8" s="53">
        <f t="shared" si="1"/>
        <v>0</v>
      </c>
      <c r="H8" s="26" t="s">
        <v>31</v>
      </c>
      <c r="I8" s="26" t="s">
        <v>31</v>
      </c>
      <c r="J8" s="53">
        <f t="shared" si="2"/>
        <v>0</v>
      </c>
      <c r="K8" s="26" t="s">
        <v>31</v>
      </c>
      <c r="L8" s="26" t="s">
        <v>31</v>
      </c>
      <c r="M8" s="53">
        <f t="shared" si="3"/>
        <v>0</v>
      </c>
      <c r="N8" s="26">
        <v>0</v>
      </c>
      <c r="O8" s="26">
        <v>0</v>
      </c>
      <c r="P8" s="53">
        <f t="shared" si="4"/>
        <v>0</v>
      </c>
      <c r="Q8" s="26">
        <f>SUM(B8,E8,H8,K8,N8)</f>
        <v>24</v>
      </c>
      <c r="R8" s="26">
        <f>SUM(C8,F8,I8,L8,O8)</f>
        <v>45</v>
      </c>
      <c r="S8" s="53">
        <f>SUM(Q8:R8)</f>
        <v>69</v>
      </c>
    </row>
    <row r="9" spans="1:19" ht="20.25" customHeight="1">
      <c r="A9" s="73" t="s">
        <v>159</v>
      </c>
      <c r="B9" s="26">
        <v>14</v>
      </c>
      <c r="C9" s="26">
        <v>8</v>
      </c>
      <c r="D9" s="53">
        <f t="shared" si="0"/>
        <v>22</v>
      </c>
      <c r="E9" s="26">
        <v>11</v>
      </c>
      <c r="F9" s="26">
        <v>23</v>
      </c>
      <c r="G9" s="53">
        <f t="shared" si="1"/>
        <v>34</v>
      </c>
      <c r="H9" s="26">
        <v>15</v>
      </c>
      <c r="I9" s="26">
        <v>7</v>
      </c>
      <c r="J9" s="53">
        <f t="shared" si="2"/>
        <v>22</v>
      </c>
      <c r="K9" s="26">
        <v>4</v>
      </c>
      <c r="L9" s="26">
        <v>23</v>
      </c>
      <c r="M9" s="53">
        <f t="shared" si="3"/>
        <v>27</v>
      </c>
      <c r="N9" s="26">
        <v>3</v>
      </c>
      <c r="O9" s="26">
        <v>2</v>
      </c>
      <c r="P9" s="53">
        <f t="shared" si="4"/>
        <v>5</v>
      </c>
      <c r="Q9" s="26">
        <f t="shared" si="5"/>
        <v>47</v>
      </c>
      <c r="R9" s="26">
        <f t="shared" si="6"/>
        <v>63</v>
      </c>
      <c r="S9" s="53">
        <f t="shared" si="7"/>
        <v>110</v>
      </c>
    </row>
    <row r="10" spans="1:19" ht="20.25" customHeight="1">
      <c r="A10" s="73" t="s">
        <v>120</v>
      </c>
      <c r="B10" s="26">
        <v>18</v>
      </c>
      <c r="C10" s="26">
        <v>53</v>
      </c>
      <c r="D10" s="53">
        <f t="shared" si="0"/>
        <v>71</v>
      </c>
      <c r="E10" s="26">
        <v>11</v>
      </c>
      <c r="F10" s="26">
        <v>59</v>
      </c>
      <c r="G10" s="53">
        <f t="shared" si="1"/>
        <v>70</v>
      </c>
      <c r="H10" s="26">
        <v>8</v>
      </c>
      <c r="I10" s="26">
        <v>55</v>
      </c>
      <c r="J10" s="53">
        <f t="shared" si="2"/>
        <v>63</v>
      </c>
      <c r="K10" s="26">
        <v>13</v>
      </c>
      <c r="L10" s="26">
        <v>59</v>
      </c>
      <c r="M10" s="53">
        <f t="shared" si="3"/>
        <v>72</v>
      </c>
      <c r="N10" s="26">
        <v>0</v>
      </c>
      <c r="O10" s="26">
        <v>3</v>
      </c>
      <c r="P10" s="53">
        <f t="shared" si="4"/>
        <v>3</v>
      </c>
      <c r="Q10" s="26">
        <f t="shared" si="5"/>
        <v>50</v>
      </c>
      <c r="R10" s="26">
        <f t="shared" si="6"/>
        <v>229</v>
      </c>
      <c r="S10" s="53">
        <f t="shared" si="7"/>
        <v>279</v>
      </c>
    </row>
    <row r="11" spans="1:19" ht="20.25" customHeight="1">
      <c r="A11" s="73" t="s">
        <v>121</v>
      </c>
      <c r="B11" s="26">
        <v>21</v>
      </c>
      <c r="C11" s="26">
        <v>30</v>
      </c>
      <c r="D11" s="53">
        <f t="shared" si="0"/>
        <v>51</v>
      </c>
      <c r="E11" s="26">
        <v>9</v>
      </c>
      <c r="F11" s="26">
        <v>45</v>
      </c>
      <c r="G11" s="53">
        <f t="shared" si="1"/>
        <v>54</v>
      </c>
      <c r="H11" s="26">
        <v>9</v>
      </c>
      <c r="I11" s="26">
        <v>42</v>
      </c>
      <c r="J11" s="53">
        <f t="shared" si="2"/>
        <v>51</v>
      </c>
      <c r="K11" s="26">
        <v>8</v>
      </c>
      <c r="L11" s="26">
        <v>36</v>
      </c>
      <c r="M11" s="53">
        <f t="shared" si="3"/>
        <v>44</v>
      </c>
      <c r="N11" s="26">
        <v>2</v>
      </c>
      <c r="O11" s="26">
        <v>3</v>
      </c>
      <c r="P11" s="53">
        <f t="shared" si="4"/>
        <v>5</v>
      </c>
      <c r="Q11" s="26">
        <f t="shared" si="5"/>
        <v>49</v>
      </c>
      <c r="R11" s="26">
        <f t="shared" si="6"/>
        <v>156</v>
      </c>
      <c r="S11" s="53">
        <f t="shared" si="7"/>
        <v>205</v>
      </c>
    </row>
    <row r="12" spans="1:19" ht="20.25" customHeight="1">
      <c r="A12" s="73" t="s">
        <v>127</v>
      </c>
      <c r="B12" s="26" t="s">
        <v>31</v>
      </c>
      <c r="C12" s="26" t="s">
        <v>31</v>
      </c>
      <c r="D12" s="53">
        <f t="shared" si="0"/>
        <v>0</v>
      </c>
      <c r="E12" s="26">
        <v>12</v>
      </c>
      <c r="F12" s="26">
        <v>26</v>
      </c>
      <c r="G12" s="53">
        <f t="shared" si="1"/>
        <v>38</v>
      </c>
      <c r="H12" s="26">
        <v>3</v>
      </c>
      <c r="I12" s="26">
        <v>27</v>
      </c>
      <c r="J12" s="53">
        <f t="shared" si="2"/>
        <v>30</v>
      </c>
      <c r="K12" s="26">
        <v>1</v>
      </c>
      <c r="L12" s="26">
        <v>41</v>
      </c>
      <c r="M12" s="53">
        <f t="shared" si="3"/>
        <v>42</v>
      </c>
      <c r="N12" s="26">
        <v>0</v>
      </c>
      <c r="O12" s="26">
        <v>0</v>
      </c>
      <c r="P12" s="53">
        <f t="shared" si="4"/>
        <v>0</v>
      </c>
      <c r="Q12" s="26">
        <f t="shared" si="5"/>
        <v>16</v>
      </c>
      <c r="R12" s="26">
        <f t="shared" si="6"/>
        <v>94</v>
      </c>
      <c r="S12" s="53">
        <f t="shared" si="7"/>
        <v>110</v>
      </c>
    </row>
    <row r="13" spans="1:19" ht="20.25" customHeight="1">
      <c r="A13" s="73" t="s">
        <v>439</v>
      </c>
      <c r="B13" s="26">
        <v>8</v>
      </c>
      <c r="C13" s="26">
        <v>24</v>
      </c>
      <c r="D13" s="53">
        <f>SUM(B13:C13)</f>
        <v>32</v>
      </c>
      <c r="E13" s="26" t="s">
        <v>31</v>
      </c>
      <c r="F13" s="26" t="s">
        <v>31</v>
      </c>
      <c r="G13" s="53">
        <f t="shared" si="1"/>
        <v>0</v>
      </c>
      <c r="H13" s="26" t="s">
        <v>31</v>
      </c>
      <c r="I13" s="26" t="s">
        <v>31</v>
      </c>
      <c r="J13" s="53">
        <f t="shared" si="2"/>
        <v>0</v>
      </c>
      <c r="K13" s="26" t="s">
        <v>31</v>
      </c>
      <c r="L13" s="26" t="s">
        <v>31</v>
      </c>
      <c r="M13" s="53">
        <f t="shared" si="3"/>
        <v>0</v>
      </c>
      <c r="N13" s="26">
        <v>0</v>
      </c>
      <c r="O13" s="26">
        <v>0</v>
      </c>
      <c r="P13" s="53">
        <f t="shared" si="4"/>
        <v>0</v>
      </c>
      <c r="Q13" s="26">
        <f>SUM(B13,E13,H13,K13,N13)</f>
        <v>8</v>
      </c>
      <c r="R13" s="26">
        <f>SUM(C13,F13,I13,L13,O13)</f>
        <v>24</v>
      </c>
      <c r="S13" s="53">
        <f>SUM(Q13:R13)</f>
        <v>32</v>
      </c>
    </row>
    <row r="14" spans="1:19" ht="20.25" customHeight="1">
      <c r="A14" s="73" t="s">
        <v>122</v>
      </c>
      <c r="B14" s="26">
        <v>9</v>
      </c>
      <c r="C14" s="26">
        <v>32</v>
      </c>
      <c r="D14" s="53">
        <f t="shared" si="0"/>
        <v>41</v>
      </c>
      <c r="E14" s="26">
        <v>14</v>
      </c>
      <c r="F14" s="26">
        <v>25</v>
      </c>
      <c r="G14" s="53">
        <f t="shared" si="1"/>
        <v>39</v>
      </c>
      <c r="H14" s="26">
        <v>16</v>
      </c>
      <c r="I14" s="26">
        <v>22</v>
      </c>
      <c r="J14" s="53">
        <f t="shared" si="2"/>
        <v>38</v>
      </c>
      <c r="K14" s="26">
        <v>11</v>
      </c>
      <c r="L14" s="26">
        <v>21</v>
      </c>
      <c r="M14" s="53">
        <f t="shared" si="3"/>
        <v>32</v>
      </c>
      <c r="N14" s="26">
        <v>1</v>
      </c>
      <c r="O14" s="26">
        <v>1</v>
      </c>
      <c r="P14" s="53">
        <f t="shared" si="4"/>
        <v>2</v>
      </c>
      <c r="Q14" s="26">
        <f t="shared" si="5"/>
        <v>51</v>
      </c>
      <c r="R14" s="26">
        <f t="shared" si="6"/>
        <v>101</v>
      </c>
      <c r="S14" s="53">
        <f t="shared" si="7"/>
        <v>152</v>
      </c>
    </row>
    <row r="15" spans="1:19" ht="20.25" customHeight="1">
      <c r="A15" s="73" t="s">
        <v>160</v>
      </c>
      <c r="B15" s="26">
        <v>7</v>
      </c>
      <c r="C15" s="26">
        <v>26</v>
      </c>
      <c r="D15" s="53">
        <f t="shared" si="0"/>
        <v>33</v>
      </c>
      <c r="E15" s="26">
        <v>5</v>
      </c>
      <c r="F15" s="26">
        <v>27</v>
      </c>
      <c r="G15" s="53">
        <f t="shared" si="1"/>
        <v>32</v>
      </c>
      <c r="H15" s="26">
        <v>4</v>
      </c>
      <c r="I15" s="26">
        <v>33</v>
      </c>
      <c r="J15" s="53">
        <f t="shared" si="2"/>
        <v>37</v>
      </c>
      <c r="K15" s="26">
        <v>4</v>
      </c>
      <c r="L15" s="26">
        <v>27</v>
      </c>
      <c r="M15" s="53">
        <f t="shared" si="3"/>
        <v>31</v>
      </c>
      <c r="N15" s="26">
        <v>0</v>
      </c>
      <c r="O15" s="26">
        <v>1</v>
      </c>
      <c r="P15" s="53">
        <f t="shared" si="4"/>
        <v>1</v>
      </c>
      <c r="Q15" s="26">
        <f t="shared" si="5"/>
        <v>20</v>
      </c>
      <c r="R15" s="26">
        <f t="shared" si="6"/>
        <v>114</v>
      </c>
      <c r="S15" s="53">
        <f t="shared" si="7"/>
        <v>134</v>
      </c>
    </row>
    <row r="16" spans="1:19" ht="20.25" customHeight="1">
      <c r="A16" s="73" t="s">
        <v>161</v>
      </c>
      <c r="B16" s="26">
        <v>5</v>
      </c>
      <c r="C16" s="26">
        <v>29</v>
      </c>
      <c r="D16" s="53">
        <f t="shared" si="0"/>
        <v>34</v>
      </c>
      <c r="E16" s="26">
        <v>5</v>
      </c>
      <c r="F16" s="26">
        <v>29</v>
      </c>
      <c r="G16" s="53">
        <f t="shared" si="1"/>
        <v>34</v>
      </c>
      <c r="H16" s="26">
        <v>4</v>
      </c>
      <c r="I16" s="26">
        <v>25</v>
      </c>
      <c r="J16" s="53">
        <f t="shared" si="2"/>
        <v>29</v>
      </c>
      <c r="K16" s="26">
        <v>6</v>
      </c>
      <c r="L16" s="26">
        <v>23</v>
      </c>
      <c r="M16" s="53">
        <f t="shared" si="3"/>
        <v>29</v>
      </c>
      <c r="N16" s="26">
        <v>0</v>
      </c>
      <c r="O16" s="26">
        <v>1</v>
      </c>
      <c r="P16" s="53">
        <f t="shared" si="4"/>
        <v>1</v>
      </c>
      <c r="Q16" s="26">
        <f t="shared" si="5"/>
        <v>20</v>
      </c>
      <c r="R16" s="26">
        <f t="shared" si="6"/>
        <v>107</v>
      </c>
      <c r="S16" s="53">
        <f t="shared" si="7"/>
        <v>127</v>
      </c>
    </row>
    <row r="17" spans="1:19" ht="20.25" customHeight="1">
      <c r="A17" s="73" t="s">
        <v>162</v>
      </c>
      <c r="B17" s="26">
        <v>23</v>
      </c>
      <c r="C17" s="26">
        <v>24</v>
      </c>
      <c r="D17" s="53">
        <f t="shared" si="0"/>
        <v>47</v>
      </c>
      <c r="E17" s="26">
        <v>13</v>
      </c>
      <c r="F17" s="26">
        <v>26</v>
      </c>
      <c r="G17" s="53">
        <f t="shared" si="1"/>
        <v>39</v>
      </c>
      <c r="H17" s="26">
        <v>18</v>
      </c>
      <c r="I17" s="26">
        <v>22</v>
      </c>
      <c r="J17" s="53">
        <f t="shared" si="2"/>
        <v>40</v>
      </c>
      <c r="K17" s="26">
        <v>11</v>
      </c>
      <c r="L17" s="26">
        <v>15</v>
      </c>
      <c r="M17" s="53">
        <f t="shared" si="3"/>
        <v>26</v>
      </c>
      <c r="N17" s="26">
        <v>10</v>
      </c>
      <c r="O17" s="26">
        <v>11</v>
      </c>
      <c r="P17" s="53">
        <f t="shared" si="4"/>
        <v>21</v>
      </c>
      <c r="Q17" s="26">
        <f t="shared" si="5"/>
        <v>75</v>
      </c>
      <c r="R17" s="26">
        <f t="shared" si="6"/>
        <v>98</v>
      </c>
      <c r="S17" s="53">
        <f t="shared" si="7"/>
        <v>173</v>
      </c>
    </row>
    <row r="18" spans="1:19" ht="20.25" customHeight="1">
      <c r="A18" s="73" t="s">
        <v>124</v>
      </c>
      <c r="B18" s="26">
        <v>3</v>
      </c>
      <c r="C18" s="26">
        <v>39</v>
      </c>
      <c r="D18" s="53">
        <f t="shared" si="0"/>
        <v>42</v>
      </c>
      <c r="E18" s="26">
        <v>8</v>
      </c>
      <c r="F18" s="26">
        <v>42</v>
      </c>
      <c r="G18" s="53">
        <f t="shared" si="1"/>
        <v>50</v>
      </c>
      <c r="H18" s="26">
        <v>5</v>
      </c>
      <c r="I18" s="26">
        <v>32</v>
      </c>
      <c r="J18" s="53">
        <f t="shared" si="2"/>
        <v>37</v>
      </c>
      <c r="K18" s="26">
        <v>6</v>
      </c>
      <c r="L18" s="26">
        <v>36</v>
      </c>
      <c r="M18" s="53">
        <f t="shared" si="3"/>
        <v>42</v>
      </c>
      <c r="N18" s="26">
        <v>1</v>
      </c>
      <c r="O18" s="26">
        <v>0</v>
      </c>
      <c r="P18" s="53">
        <f t="shared" si="4"/>
        <v>1</v>
      </c>
      <c r="Q18" s="26">
        <f t="shared" si="5"/>
        <v>23</v>
      </c>
      <c r="R18" s="26">
        <f t="shared" si="6"/>
        <v>149</v>
      </c>
      <c r="S18" s="53">
        <f t="shared" si="7"/>
        <v>172</v>
      </c>
    </row>
    <row r="19" spans="1:19" ht="20.25" customHeight="1">
      <c r="A19" s="73" t="s">
        <v>125</v>
      </c>
      <c r="B19" s="26">
        <v>3</v>
      </c>
      <c r="C19" s="26">
        <v>18</v>
      </c>
      <c r="D19" s="53">
        <f t="shared" si="0"/>
        <v>21</v>
      </c>
      <c r="E19" s="26">
        <v>3</v>
      </c>
      <c r="F19" s="26">
        <v>25</v>
      </c>
      <c r="G19" s="53">
        <f t="shared" si="1"/>
        <v>28</v>
      </c>
      <c r="H19" s="26">
        <v>2</v>
      </c>
      <c r="I19" s="26">
        <v>13</v>
      </c>
      <c r="J19" s="53">
        <f t="shared" si="2"/>
        <v>15</v>
      </c>
      <c r="K19" s="26">
        <v>3</v>
      </c>
      <c r="L19" s="26">
        <v>17</v>
      </c>
      <c r="M19" s="53">
        <f t="shared" si="3"/>
        <v>20</v>
      </c>
      <c r="N19" s="26">
        <v>1</v>
      </c>
      <c r="O19" s="26">
        <v>2</v>
      </c>
      <c r="P19" s="53">
        <f t="shared" si="4"/>
        <v>3</v>
      </c>
      <c r="Q19" s="26">
        <f t="shared" si="5"/>
        <v>12</v>
      </c>
      <c r="R19" s="26">
        <f t="shared" si="6"/>
        <v>75</v>
      </c>
      <c r="S19" s="53">
        <f t="shared" si="7"/>
        <v>87</v>
      </c>
    </row>
    <row r="20" spans="1:19" ht="20.25" customHeight="1">
      <c r="A20" s="73" t="s">
        <v>163</v>
      </c>
      <c r="B20" s="26">
        <v>31</v>
      </c>
      <c r="C20" s="26">
        <v>96</v>
      </c>
      <c r="D20" s="53">
        <f t="shared" si="0"/>
        <v>127</v>
      </c>
      <c r="E20" s="26">
        <v>24</v>
      </c>
      <c r="F20" s="26">
        <v>91</v>
      </c>
      <c r="G20" s="53">
        <f t="shared" si="1"/>
        <v>115</v>
      </c>
      <c r="H20" s="26">
        <v>31</v>
      </c>
      <c r="I20" s="26">
        <v>92</v>
      </c>
      <c r="J20" s="53">
        <f t="shared" si="2"/>
        <v>123</v>
      </c>
      <c r="K20" s="26">
        <v>30</v>
      </c>
      <c r="L20" s="26">
        <v>89</v>
      </c>
      <c r="M20" s="53">
        <f t="shared" si="3"/>
        <v>119</v>
      </c>
      <c r="N20" s="26">
        <v>0</v>
      </c>
      <c r="O20" s="26">
        <v>0</v>
      </c>
      <c r="P20" s="53">
        <f t="shared" si="4"/>
        <v>0</v>
      </c>
      <c r="Q20" s="26">
        <f t="shared" si="5"/>
        <v>116</v>
      </c>
      <c r="R20" s="26">
        <f t="shared" si="6"/>
        <v>368</v>
      </c>
      <c r="S20" s="53">
        <f t="shared" si="7"/>
        <v>484</v>
      </c>
    </row>
    <row r="21" spans="1:19" ht="20.25" customHeight="1">
      <c r="A21" s="73" t="s">
        <v>276</v>
      </c>
      <c r="B21" s="26">
        <v>3</v>
      </c>
      <c r="C21" s="26">
        <v>30</v>
      </c>
      <c r="D21" s="53">
        <f t="shared" si="0"/>
        <v>33</v>
      </c>
      <c r="E21" s="26">
        <v>5</v>
      </c>
      <c r="F21" s="26">
        <v>26</v>
      </c>
      <c r="G21" s="53">
        <f t="shared" si="1"/>
        <v>31</v>
      </c>
      <c r="H21" s="26" t="s">
        <v>31</v>
      </c>
      <c r="I21" s="26">
        <v>24</v>
      </c>
      <c r="J21" s="53">
        <f t="shared" si="2"/>
        <v>24</v>
      </c>
      <c r="K21" s="26">
        <v>2</v>
      </c>
      <c r="L21" s="26">
        <v>16</v>
      </c>
      <c r="M21" s="53">
        <f t="shared" si="3"/>
        <v>18</v>
      </c>
      <c r="N21" s="26">
        <v>0</v>
      </c>
      <c r="O21" s="26">
        <v>0</v>
      </c>
      <c r="P21" s="53">
        <f t="shared" si="4"/>
        <v>0</v>
      </c>
      <c r="Q21" s="26">
        <f t="shared" si="5"/>
        <v>10</v>
      </c>
      <c r="R21" s="26">
        <f t="shared" si="6"/>
        <v>96</v>
      </c>
      <c r="S21" s="53">
        <f t="shared" si="7"/>
        <v>106</v>
      </c>
    </row>
    <row r="22" spans="1:21" ht="20.25" customHeight="1">
      <c r="A22" s="74" t="s">
        <v>6</v>
      </c>
      <c r="B22" s="44">
        <f>SUM(B5:B21)</f>
        <v>213</v>
      </c>
      <c r="C22" s="44">
        <f>SUM(C5:C21)</f>
        <v>521</v>
      </c>
      <c r="D22" s="44">
        <f>SUM(B22:C22)</f>
        <v>734</v>
      </c>
      <c r="E22" s="44">
        <f>SUM(E5:E21)</f>
        <v>162</v>
      </c>
      <c r="F22" s="44">
        <f>SUM(F5:F21)</f>
        <v>486</v>
      </c>
      <c r="G22" s="44">
        <f>SUM(E22:F22)</f>
        <v>648</v>
      </c>
      <c r="H22" s="44">
        <f>SUM(H5:H21)</f>
        <v>152</v>
      </c>
      <c r="I22" s="44">
        <f>SUM(I5:I21)</f>
        <v>426</v>
      </c>
      <c r="J22" s="44">
        <f>SUM(H22:I22)</f>
        <v>578</v>
      </c>
      <c r="K22" s="44">
        <f>SUM(K5:K21)</f>
        <v>136</v>
      </c>
      <c r="L22" s="44">
        <f>SUM(L5:L21)</f>
        <v>446</v>
      </c>
      <c r="M22" s="44">
        <f>SUM(K22:L22)</f>
        <v>582</v>
      </c>
      <c r="N22" s="44">
        <f>SUM(N5:N21)</f>
        <v>19</v>
      </c>
      <c r="O22" s="44">
        <f>SUM(O5:O21)</f>
        <v>26</v>
      </c>
      <c r="P22" s="44">
        <f>SUM(N22:O22)</f>
        <v>45</v>
      </c>
      <c r="Q22" s="110">
        <f>SUM(B22,E22,H22,K22,N22)</f>
        <v>682</v>
      </c>
      <c r="R22" s="110">
        <f>SUM(C22,F22,I22,L22,O22)</f>
        <v>1905</v>
      </c>
      <c r="S22" s="44">
        <f>SUM(Q22:R22)</f>
        <v>2587</v>
      </c>
      <c r="U22" s="248"/>
    </row>
    <row r="23" spans="1:21" ht="20.25" customHeight="1">
      <c r="A23" s="79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27"/>
      <c r="R23" s="27"/>
      <c r="S23" s="56"/>
      <c r="U23" s="248"/>
    </row>
    <row r="24" spans="1:21" ht="20.25" customHeight="1">
      <c r="A24" s="79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27"/>
      <c r="R24" s="27"/>
      <c r="S24" s="56"/>
      <c r="U24" s="248"/>
    </row>
    <row r="25" spans="1:21" ht="20.25" customHeight="1">
      <c r="A25" s="79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27"/>
      <c r="R25" s="27"/>
      <c r="S25" s="56"/>
      <c r="U25" s="248"/>
    </row>
    <row r="26" spans="1:19" s="71" customFormat="1" ht="22.5" customHeight="1">
      <c r="A26" s="773" t="s">
        <v>13</v>
      </c>
      <c r="B26" s="773"/>
      <c r="C26" s="773"/>
      <c r="D26" s="773"/>
      <c r="E26" s="773"/>
      <c r="F26" s="773"/>
      <c r="G26" s="773"/>
      <c r="H26" s="773"/>
      <c r="I26" s="773"/>
      <c r="J26" s="773"/>
      <c r="K26" s="773"/>
      <c r="L26" s="773"/>
      <c r="M26" s="773"/>
      <c r="N26" s="773"/>
      <c r="O26" s="773"/>
      <c r="P26" s="773"/>
      <c r="Q26" s="773"/>
      <c r="R26" s="773"/>
      <c r="S26" s="773"/>
    </row>
    <row r="27" ht="11.25" customHeight="1"/>
    <row r="28" spans="1:19" s="72" customFormat="1" ht="22.5" customHeight="1">
      <c r="A28" s="774" t="s">
        <v>1</v>
      </c>
      <c r="B28" s="751" t="s">
        <v>2</v>
      </c>
      <c r="C28" s="752"/>
      <c r="D28" s="754"/>
      <c r="E28" s="751" t="s">
        <v>3</v>
      </c>
      <c r="F28" s="752"/>
      <c r="G28" s="754"/>
      <c r="H28" s="751" t="s">
        <v>8</v>
      </c>
      <c r="I28" s="752"/>
      <c r="J28" s="754"/>
      <c r="K28" s="751" t="s">
        <v>9</v>
      </c>
      <c r="L28" s="752"/>
      <c r="M28" s="754"/>
      <c r="N28" s="751" t="s">
        <v>376</v>
      </c>
      <c r="O28" s="752"/>
      <c r="P28" s="754"/>
      <c r="Q28" s="751" t="s">
        <v>7</v>
      </c>
      <c r="R28" s="752"/>
      <c r="S28" s="754"/>
    </row>
    <row r="29" spans="1:19" s="72" customFormat="1" ht="22.5" customHeight="1">
      <c r="A29" s="775"/>
      <c r="B29" s="31" t="s">
        <v>4</v>
      </c>
      <c r="C29" s="31" t="s">
        <v>5</v>
      </c>
      <c r="D29" s="31" t="s">
        <v>6</v>
      </c>
      <c r="E29" s="31" t="s">
        <v>4</v>
      </c>
      <c r="F29" s="31" t="s">
        <v>5</v>
      </c>
      <c r="G29" s="31" t="s">
        <v>6</v>
      </c>
      <c r="H29" s="31" t="s">
        <v>4</v>
      </c>
      <c r="I29" s="31" t="s">
        <v>5</v>
      </c>
      <c r="J29" s="31" t="s">
        <v>6</v>
      </c>
      <c r="K29" s="31" t="s">
        <v>4</v>
      </c>
      <c r="L29" s="31" t="s">
        <v>5</v>
      </c>
      <c r="M29" s="31" t="s">
        <v>6</v>
      </c>
      <c r="N29" s="31" t="s">
        <v>4</v>
      </c>
      <c r="O29" s="31" t="s">
        <v>5</v>
      </c>
      <c r="P29" s="31" t="s">
        <v>6</v>
      </c>
      <c r="Q29" s="31" t="s">
        <v>4</v>
      </c>
      <c r="R29" s="31" t="s">
        <v>5</v>
      </c>
      <c r="S29" s="31" t="s">
        <v>6</v>
      </c>
    </row>
    <row r="30" spans="1:19" ht="22.5" customHeight="1">
      <c r="A30" s="73" t="s">
        <v>165</v>
      </c>
      <c r="B30" s="26">
        <v>8</v>
      </c>
      <c r="C30" s="26">
        <v>50</v>
      </c>
      <c r="D30" s="53">
        <f>SUM(B30:C30)</f>
        <v>58</v>
      </c>
      <c r="E30" s="26">
        <v>11</v>
      </c>
      <c r="F30" s="26">
        <v>46</v>
      </c>
      <c r="G30" s="53">
        <f>SUM(E30:F30)</f>
        <v>57</v>
      </c>
      <c r="H30" s="26">
        <v>2</v>
      </c>
      <c r="I30" s="26">
        <v>49</v>
      </c>
      <c r="J30" s="53">
        <f>SUM(H30:I30)</f>
        <v>51</v>
      </c>
      <c r="K30" s="26">
        <v>3</v>
      </c>
      <c r="L30" s="26">
        <v>49</v>
      </c>
      <c r="M30" s="53">
        <f>SUM(K30:L30)</f>
        <v>52</v>
      </c>
      <c r="N30" s="26">
        <v>1</v>
      </c>
      <c r="O30" s="26">
        <v>2</v>
      </c>
      <c r="P30" s="53">
        <f>SUM(N30:O30)</f>
        <v>3</v>
      </c>
      <c r="Q30" s="26">
        <f aca="true" t="shared" si="8" ref="Q30:R34">SUM(B30,E30,H30,K30,N30)</f>
        <v>25</v>
      </c>
      <c r="R30" s="26">
        <f t="shared" si="8"/>
        <v>196</v>
      </c>
      <c r="S30" s="53">
        <f>SUM(Q30:R30)</f>
        <v>221</v>
      </c>
    </row>
    <row r="31" spans="1:19" ht="22.5" customHeight="1">
      <c r="A31" s="73" t="s">
        <v>459</v>
      </c>
      <c r="B31" s="26">
        <v>11</v>
      </c>
      <c r="C31" s="26">
        <v>49</v>
      </c>
      <c r="D31" s="53">
        <f>SUM(B31:C31)</f>
        <v>60</v>
      </c>
      <c r="E31" s="26" t="s">
        <v>31</v>
      </c>
      <c r="F31" s="26" t="s">
        <v>31</v>
      </c>
      <c r="G31" s="53">
        <f>SUM(E31:F31)</f>
        <v>0</v>
      </c>
      <c r="H31" s="26" t="s">
        <v>31</v>
      </c>
      <c r="I31" s="26" t="s">
        <v>31</v>
      </c>
      <c r="J31" s="53">
        <f>SUM(H31:I31)</f>
        <v>0</v>
      </c>
      <c r="K31" s="26" t="s">
        <v>31</v>
      </c>
      <c r="L31" s="26" t="s">
        <v>31</v>
      </c>
      <c r="M31" s="53">
        <f>SUM(K31:L31)</f>
        <v>0</v>
      </c>
      <c r="N31" s="26">
        <v>0</v>
      </c>
      <c r="O31" s="26">
        <v>0</v>
      </c>
      <c r="P31" s="53">
        <f>SUM(N31:O31)</f>
        <v>0</v>
      </c>
      <c r="Q31" s="26">
        <f t="shared" si="8"/>
        <v>11</v>
      </c>
      <c r="R31" s="26">
        <f t="shared" si="8"/>
        <v>49</v>
      </c>
      <c r="S31" s="53">
        <f>SUM(Q31:R31)</f>
        <v>60</v>
      </c>
    </row>
    <row r="32" spans="1:19" ht="22.5" customHeight="1">
      <c r="A32" s="73" t="s">
        <v>460</v>
      </c>
      <c r="B32" s="26">
        <v>14</v>
      </c>
      <c r="C32" s="26">
        <v>15</v>
      </c>
      <c r="D32" s="53">
        <f>SUM(B32:C32)</f>
        <v>29</v>
      </c>
      <c r="E32" s="26" t="s">
        <v>31</v>
      </c>
      <c r="F32" s="26" t="s">
        <v>31</v>
      </c>
      <c r="G32" s="53">
        <f>SUM(E32:F32)</f>
        <v>0</v>
      </c>
      <c r="H32" s="26" t="s">
        <v>31</v>
      </c>
      <c r="I32" s="26" t="s">
        <v>31</v>
      </c>
      <c r="J32" s="53">
        <f>SUM(H32:I32)</f>
        <v>0</v>
      </c>
      <c r="K32" s="26" t="s">
        <v>31</v>
      </c>
      <c r="L32" s="26" t="s">
        <v>31</v>
      </c>
      <c r="M32" s="53">
        <f>SUM(K32:L32)</f>
        <v>0</v>
      </c>
      <c r="N32" s="26">
        <v>0</v>
      </c>
      <c r="O32" s="26">
        <v>0</v>
      </c>
      <c r="P32" s="53">
        <f>SUM(N32:O32)</f>
        <v>0</v>
      </c>
      <c r="Q32" s="26">
        <f t="shared" si="8"/>
        <v>14</v>
      </c>
      <c r="R32" s="26">
        <f t="shared" si="8"/>
        <v>15</v>
      </c>
      <c r="S32" s="53">
        <f>SUM(Q32:R32)</f>
        <v>29</v>
      </c>
    </row>
    <row r="33" spans="1:19" ht="22.5" customHeight="1">
      <c r="A33" s="73" t="s">
        <v>462</v>
      </c>
      <c r="B33" s="26" t="s">
        <v>31</v>
      </c>
      <c r="C33" s="26">
        <v>60</v>
      </c>
      <c r="D33" s="53">
        <f>SUM(B33:C33)</f>
        <v>60</v>
      </c>
      <c r="E33" s="26" t="s">
        <v>31</v>
      </c>
      <c r="F33" s="26" t="s">
        <v>31</v>
      </c>
      <c r="G33" s="53">
        <f>SUM(E33:F33)</f>
        <v>0</v>
      </c>
      <c r="H33" s="26" t="s">
        <v>31</v>
      </c>
      <c r="I33" s="26" t="s">
        <v>31</v>
      </c>
      <c r="J33" s="53">
        <f>SUM(H33:I33)</f>
        <v>0</v>
      </c>
      <c r="K33" s="26" t="s">
        <v>31</v>
      </c>
      <c r="L33" s="26" t="s">
        <v>31</v>
      </c>
      <c r="M33" s="53">
        <f>SUM(K33:L33)</f>
        <v>0</v>
      </c>
      <c r="N33" s="26">
        <v>0</v>
      </c>
      <c r="O33" s="26">
        <v>0</v>
      </c>
      <c r="P33" s="53">
        <f>SUM(N33:O33)</f>
        <v>0</v>
      </c>
      <c r="Q33" s="26">
        <f t="shared" si="8"/>
        <v>0</v>
      </c>
      <c r="R33" s="26">
        <f t="shared" si="8"/>
        <v>60</v>
      </c>
      <c r="S33" s="53">
        <f>SUM(Q33:R33)</f>
        <v>60</v>
      </c>
    </row>
    <row r="34" spans="1:19" ht="22.5" customHeight="1">
      <c r="A34" s="73" t="s">
        <v>461</v>
      </c>
      <c r="B34" s="26">
        <v>9</v>
      </c>
      <c r="C34" s="26">
        <v>21</v>
      </c>
      <c r="D34" s="53">
        <f>SUM(B34:C34)</f>
        <v>30</v>
      </c>
      <c r="E34" s="26" t="s">
        <v>31</v>
      </c>
      <c r="F34" s="26" t="s">
        <v>31</v>
      </c>
      <c r="G34" s="53">
        <f>SUM(E34:F34)</f>
        <v>0</v>
      </c>
      <c r="H34" s="26" t="s">
        <v>31</v>
      </c>
      <c r="I34" s="26" t="s">
        <v>31</v>
      </c>
      <c r="J34" s="53">
        <f>SUM(H34:I34)</f>
        <v>0</v>
      </c>
      <c r="K34" s="26" t="s">
        <v>31</v>
      </c>
      <c r="L34" s="26" t="s">
        <v>31</v>
      </c>
      <c r="M34" s="53">
        <f>SUM(K34:L34)</f>
        <v>0</v>
      </c>
      <c r="N34" s="26">
        <v>0</v>
      </c>
      <c r="O34" s="26">
        <v>0</v>
      </c>
      <c r="P34" s="53">
        <f>SUM(N34:O34)</f>
        <v>0</v>
      </c>
      <c r="Q34" s="26">
        <f t="shared" si="8"/>
        <v>9</v>
      </c>
      <c r="R34" s="26">
        <f t="shared" si="8"/>
        <v>21</v>
      </c>
      <c r="S34" s="53">
        <f>SUM(Q34:R34)</f>
        <v>30</v>
      </c>
    </row>
    <row r="35" spans="1:19" ht="22.5" customHeight="1">
      <c r="A35" s="73" t="s">
        <v>463</v>
      </c>
      <c r="B35" s="26">
        <v>19</v>
      </c>
      <c r="C35" s="26">
        <v>39</v>
      </c>
      <c r="D35" s="53">
        <f aca="true" t="shared" si="9" ref="D35:D46">SUM(B35:C35)</f>
        <v>58</v>
      </c>
      <c r="E35" s="26" t="s">
        <v>31</v>
      </c>
      <c r="F35" s="26" t="s">
        <v>31</v>
      </c>
      <c r="G35" s="53">
        <f aca="true" t="shared" si="10" ref="G35:G46">SUM(E35:F35)</f>
        <v>0</v>
      </c>
      <c r="H35" s="26" t="s">
        <v>31</v>
      </c>
      <c r="I35" s="26" t="s">
        <v>31</v>
      </c>
      <c r="J35" s="53">
        <f aca="true" t="shared" si="11" ref="J35:J46">SUM(H35:I35)</f>
        <v>0</v>
      </c>
      <c r="K35" s="26" t="s">
        <v>31</v>
      </c>
      <c r="L35" s="26" t="s">
        <v>31</v>
      </c>
      <c r="M35" s="53">
        <f aca="true" t="shared" si="12" ref="M35:M46">SUM(K35:L35)</f>
        <v>0</v>
      </c>
      <c r="N35" s="26">
        <v>0</v>
      </c>
      <c r="O35" s="26">
        <v>0</v>
      </c>
      <c r="P35" s="53">
        <f aca="true" t="shared" si="13" ref="P35:P46">SUM(N35:O35)</f>
        <v>0</v>
      </c>
      <c r="Q35" s="26">
        <f aca="true" t="shared" si="14" ref="Q35:Q46">SUM(B35,E35,H35,K35,N35)</f>
        <v>19</v>
      </c>
      <c r="R35" s="26">
        <f aca="true" t="shared" si="15" ref="R35:R46">SUM(C35,F35,I35,L35,O35)</f>
        <v>39</v>
      </c>
      <c r="S35" s="53">
        <f aca="true" t="shared" si="16" ref="S35:S46">SUM(Q35:R35)</f>
        <v>58</v>
      </c>
    </row>
    <row r="36" spans="1:19" ht="22.5" customHeight="1">
      <c r="A36" s="73" t="s">
        <v>129</v>
      </c>
      <c r="B36" s="26" t="s">
        <v>31</v>
      </c>
      <c r="C36" s="26" t="s">
        <v>31</v>
      </c>
      <c r="D36" s="53">
        <f>SUM(B36:C36)</f>
        <v>0</v>
      </c>
      <c r="E36" s="26" t="s">
        <v>31</v>
      </c>
      <c r="F36" s="26">
        <v>58</v>
      </c>
      <c r="G36" s="53">
        <f>SUM(E36:F36)</f>
        <v>58</v>
      </c>
      <c r="H36" s="26" t="s">
        <v>31</v>
      </c>
      <c r="I36" s="26">
        <v>61</v>
      </c>
      <c r="J36" s="53">
        <f>SUM(H36:I36)</f>
        <v>61</v>
      </c>
      <c r="K36" s="26" t="s">
        <v>31</v>
      </c>
      <c r="L36" s="26">
        <v>57</v>
      </c>
      <c r="M36" s="53">
        <f>SUM(K36:L36)</f>
        <v>57</v>
      </c>
      <c r="N36" s="26">
        <v>0</v>
      </c>
      <c r="O36" s="26">
        <v>0</v>
      </c>
      <c r="P36" s="53">
        <f>SUM(N36:O36)</f>
        <v>0</v>
      </c>
      <c r="Q36" s="26">
        <f>SUM(B36,E36,H36,K36,N36)</f>
        <v>0</v>
      </c>
      <c r="R36" s="26">
        <f>SUM(C36,F36,I36,L36,O36)</f>
        <v>176</v>
      </c>
      <c r="S36" s="53">
        <f>SUM(Q36:R36)</f>
        <v>176</v>
      </c>
    </row>
    <row r="37" spans="1:19" ht="22.5" customHeight="1">
      <c r="A37" s="73" t="s">
        <v>130</v>
      </c>
      <c r="B37" s="26">
        <v>15</v>
      </c>
      <c r="C37" s="26">
        <v>35</v>
      </c>
      <c r="D37" s="53">
        <f t="shared" si="9"/>
        <v>50</v>
      </c>
      <c r="E37" s="26">
        <v>22</v>
      </c>
      <c r="F37" s="26">
        <v>25</v>
      </c>
      <c r="G37" s="53">
        <f t="shared" si="10"/>
        <v>47</v>
      </c>
      <c r="H37" s="26">
        <v>19</v>
      </c>
      <c r="I37" s="26">
        <v>36</v>
      </c>
      <c r="J37" s="53">
        <f t="shared" si="11"/>
        <v>55</v>
      </c>
      <c r="K37" s="26">
        <v>15</v>
      </c>
      <c r="L37" s="26">
        <v>39</v>
      </c>
      <c r="M37" s="53">
        <f t="shared" si="12"/>
        <v>54</v>
      </c>
      <c r="N37" s="26">
        <v>0</v>
      </c>
      <c r="O37" s="26">
        <v>0</v>
      </c>
      <c r="P37" s="53">
        <f t="shared" si="13"/>
        <v>0</v>
      </c>
      <c r="Q37" s="26">
        <f t="shared" si="14"/>
        <v>71</v>
      </c>
      <c r="R37" s="26">
        <f t="shared" si="15"/>
        <v>135</v>
      </c>
      <c r="S37" s="53">
        <f t="shared" si="16"/>
        <v>206</v>
      </c>
    </row>
    <row r="38" spans="1:19" ht="22.5" customHeight="1">
      <c r="A38" s="73" t="s">
        <v>131</v>
      </c>
      <c r="B38" s="26">
        <v>5</v>
      </c>
      <c r="C38" s="26">
        <v>19</v>
      </c>
      <c r="D38" s="53">
        <f t="shared" si="9"/>
        <v>24</v>
      </c>
      <c r="E38" s="26">
        <v>3</v>
      </c>
      <c r="F38" s="26">
        <v>22</v>
      </c>
      <c r="G38" s="53">
        <f t="shared" si="10"/>
        <v>25</v>
      </c>
      <c r="H38" s="26">
        <v>8</v>
      </c>
      <c r="I38" s="26">
        <v>18</v>
      </c>
      <c r="J38" s="53">
        <f t="shared" si="11"/>
        <v>26</v>
      </c>
      <c r="K38" s="26">
        <v>8</v>
      </c>
      <c r="L38" s="26">
        <v>28</v>
      </c>
      <c r="M38" s="53">
        <f t="shared" si="12"/>
        <v>36</v>
      </c>
      <c r="N38" s="26">
        <v>0</v>
      </c>
      <c r="O38" s="26">
        <v>0</v>
      </c>
      <c r="P38" s="53">
        <f t="shared" si="13"/>
        <v>0</v>
      </c>
      <c r="Q38" s="26">
        <f t="shared" si="14"/>
        <v>24</v>
      </c>
      <c r="R38" s="26">
        <f t="shared" si="15"/>
        <v>87</v>
      </c>
      <c r="S38" s="53">
        <f t="shared" si="16"/>
        <v>111</v>
      </c>
    </row>
    <row r="39" spans="1:19" ht="22.5" customHeight="1">
      <c r="A39" s="73" t="s">
        <v>132</v>
      </c>
      <c r="B39" s="26">
        <v>9</v>
      </c>
      <c r="C39" s="26">
        <v>22</v>
      </c>
      <c r="D39" s="53">
        <f t="shared" si="9"/>
        <v>31</v>
      </c>
      <c r="E39" s="26">
        <v>6</v>
      </c>
      <c r="F39" s="26">
        <v>18</v>
      </c>
      <c r="G39" s="53">
        <f t="shared" si="10"/>
        <v>24</v>
      </c>
      <c r="H39" s="26">
        <v>4</v>
      </c>
      <c r="I39" s="26">
        <v>25</v>
      </c>
      <c r="J39" s="53">
        <f t="shared" si="11"/>
        <v>29</v>
      </c>
      <c r="K39" s="26">
        <v>6</v>
      </c>
      <c r="L39" s="26">
        <v>39</v>
      </c>
      <c r="M39" s="53">
        <f t="shared" si="12"/>
        <v>45</v>
      </c>
      <c r="N39" s="26">
        <v>0</v>
      </c>
      <c r="O39" s="26">
        <v>0</v>
      </c>
      <c r="P39" s="53">
        <f t="shared" si="13"/>
        <v>0</v>
      </c>
      <c r="Q39" s="26">
        <f t="shared" si="14"/>
        <v>25</v>
      </c>
      <c r="R39" s="26">
        <f t="shared" si="15"/>
        <v>104</v>
      </c>
      <c r="S39" s="53">
        <f t="shared" si="16"/>
        <v>129</v>
      </c>
    </row>
    <row r="40" spans="1:19" ht="22.5" customHeight="1">
      <c r="A40" s="73" t="s">
        <v>133</v>
      </c>
      <c r="B40" s="26">
        <v>48</v>
      </c>
      <c r="C40" s="26">
        <v>11</v>
      </c>
      <c r="D40" s="53">
        <f t="shared" si="9"/>
        <v>59</v>
      </c>
      <c r="E40" s="26">
        <v>44</v>
      </c>
      <c r="F40" s="26">
        <v>19</v>
      </c>
      <c r="G40" s="53">
        <f t="shared" si="10"/>
        <v>63</v>
      </c>
      <c r="H40" s="26">
        <v>39</v>
      </c>
      <c r="I40" s="26">
        <v>20</v>
      </c>
      <c r="J40" s="53">
        <f t="shared" si="11"/>
        <v>59</v>
      </c>
      <c r="K40" s="26">
        <v>39</v>
      </c>
      <c r="L40" s="26">
        <v>18</v>
      </c>
      <c r="M40" s="53">
        <f t="shared" si="12"/>
        <v>57</v>
      </c>
      <c r="N40" s="26">
        <v>0</v>
      </c>
      <c r="O40" s="26">
        <v>0</v>
      </c>
      <c r="P40" s="53">
        <f t="shared" si="13"/>
        <v>0</v>
      </c>
      <c r="Q40" s="26">
        <f t="shared" si="14"/>
        <v>170</v>
      </c>
      <c r="R40" s="26">
        <f t="shared" si="15"/>
        <v>68</v>
      </c>
      <c r="S40" s="53">
        <f t="shared" si="16"/>
        <v>238</v>
      </c>
    </row>
    <row r="41" spans="1:19" ht="22.5" customHeight="1">
      <c r="A41" s="73" t="s">
        <v>134</v>
      </c>
      <c r="B41" s="26">
        <v>5</v>
      </c>
      <c r="C41" s="26">
        <v>17</v>
      </c>
      <c r="D41" s="53">
        <f t="shared" si="9"/>
        <v>22</v>
      </c>
      <c r="E41" s="26">
        <v>9</v>
      </c>
      <c r="F41" s="26">
        <v>13</v>
      </c>
      <c r="G41" s="53">
        <f t="shared" si="10"/>
        <v>22</v>
      </c>
      <c r="H41" s="26">
        <v>14</v>
      </c>
      <c r="I41" s="26">
        <v>14</v>
      </c>
      <c r="J41" s="53">
        <f t="shared" si="11"/>
        <v>28</v>
      </c>
      <c r="K41" s="26">
        <v>14</v>
      </c>
      <c r="L41" s="26">
        <v>28</v>
      </c>
      <c r="M41" s="53">
        <f t="shared" si="12"/>
        <v>42</v>
      </c>
      <c r="N41" s="26">
        <v>0</v>
      </c>
      <c r="O41" s="26">
        <v>0</v>
      </c>
      <c r="P41" s="53">
        <f t="shared" si="13"/>
        <v>0</v>
      </c>
      <c r="Q41" s="26">
        <f t="shared" si="14"/>
        <v>42</v>
      </c>
      <c r="R41" s="26">
        <f t="shared" si="15"/>
        <v>72</v>
      </c>
      <c r="S41" s="53">
        <f t="shared" si="16"/>
        <v>114</v>
      </c>
    </row>
    <row r="42" spans="1:19" ht="22.5" customHeight="1">
      <c r="A42" s="73" t="s">
        <v>135</v>
      </c>
      <c r="B42" s="26">
        <v>11</v>
      </c>
      <c r="C42" s="26">
        <v>49</v>
      </c>
      <c r="D42" s="53">
        <f t="shared" si="9"/>
        <v>60</v>
      </c>
      <c r="E42" s="26">
        <v>5</v>
      </c>
      <c r="F42" s="26">
        <v>51</v>
      </c>
      <c r="G42" s="53">
        <f t="shared" si="10"/>
        <v>56</v>
      </c>
      <c r="H42" s="26">
        <v>8</v>
      </c>
      <c r="I42" s="26">
        <v>49</v>
      </c>
      <c r="J42" s="53">
        <f t="shared" si="11"/>
        <v>57</v>
      </c>
      <c r="K42" s="26">
        <v>12</v>
      </c>
      <c r="L42" s="26">
        <v>47</v>
      </c>
      <c r="M42" s="53">
        <f t="shared" si="12"/>
        <v>59</v>
      </c>
      <c r="N42" s="26">
        <v>0</v>
      </c>
      <c r="O42" s="26">
        <v>0</v>
      </c>
      <c r="P42" s="53">
        <f t="shared" si="13"/>
        <v>0</v>
      </c>
      <c r="Q42" s="26">
        <f t="shared" si="14"/>
        <v>36</v>
      </c>
      <c r="R42" s="26">
        <f t="shared" si="15"/>
        <v>196</v>
      </c>
      <c r="S42" s="53">
        <f t="shared" si="16"/>
        <v>232</v>
      </c>
    </row>
    <row r="43" spans="1:19" ht="22.5" customHeight="1">
      <c r="A43" s="73" t="s">
        <v>136</v>
      </c>
      <c r="B43" s="26">
        <v>18</v>
      </c>
      <c r="C43" s="26">
        <v>41</v>
      </c>
      <c r="D43" s="53">
        <f t="shared" si="9"/>
        <v>59</v>
      </c>
      <c r="E43" s="26">
        <v>20</v>
      </c>
      <c r="F43" s="26">
        <v>39</v>
      </c>
      <c r="G43" s="53">
        <f t="shared" si="10"/>
        <v>59</v>
      </c>
      <c r="H43" s="26">
        <v>17</v>
      </c>
      <c r="I43" s="26">
        <v>44</v>
      </c>
      <c r="J43" s="53">
        <f t="shared" si="11"/>
        <v>61</v>
      </c>
      <c r="K43" s="26">
        <v>15</v>
      </c>
      <c r="L43" s="26">
        <v>42</v>
      </c>
      <c r="M43" s="53">
        <f t="shared" si="12"/>
        <v>57</v>
      </c>
      <c r="N43" s="26">
        <v>0</v>
      </c>
      <c r="O43" s="26">
        <v>0</v>
      </c>
      <c r="P43" s="53">
        <f t="shared" si="13"/>
        <v>0</v>
      </c>
      <c r="Q43" s="26">
        <f t="shared" si="14"/>
        <v>70</v>
      </c>
      <c r="R43" s="26">
        <f t="shared" si="15"/>
        <v>166</v>
      </c>
      <c r="S43" s="53">
        <f t="shared" si="16"/>
        <v>236</v>
      </c>
    </row>
    <row r="44" spans="1:19" ht="22.5" customHeight="1">
      <c r="A44" s="73" t="s">
        <v>138</v>
      </c>
      <c r="B44" s="26">
        <v>9</v>
      </c>
      <c r="C44" s="26">
        <v>17</v>
      </c>
      <c r="D44" s="53">
        <f t="shared" si="9"/>
        <v>26</v>
      </c>
      <c r="E44" s="26">
        <v>7</v>
      </c>
      <c r="F44" s="26">
        <v>18</v>
      </c>
      <c r="G44" s="53">
        <f t="shared" si="10"/>
        <v>25</v>
      </c>
      <c r="H44" s="26">
        <v>9</v>
      </c>
      <c r="I44" s="26">
        <v>16</v>
      </c>
      <c r="J44" s="53">
        <f t="shared" si="11"/>
        <v>25</v>
      </c>
      <c r="K44" s="26">
        <v>6</v>
      </c>
      <c r="L44" s="26">
        <v>20</v>
      </c>
      <c r="M44" s="53">
        <f t="shared" si="12"/>
        <v>26</v>
      </c>
      <c r="N44" s="26">
        <v>0</v>
      </c>
      <c r="O44" s="26">
        <v>0</v>
      </c>
      <c r="P44" s="53">
        <f t="shared" si="13"/>
        <v>0</v>
      </c>
      <c r="Q44" s="26">
        <f t="shared" si="14"/>
        <v>31</v>
      </c>
      <c r="R44" s="26">
        <f t="shared" si="15"/>
        <v>71</v>
      </c>
      <c r="S44" s="53">
        <f t="shared" si="16"/>
        <v>102</v>
      </c>
    </row>
    <row r="45" spans="1:19" ht="22.5" customHeight="1">
      <c r="A45" s="73" t="s">
        <v>137</v>
      </c>
      <c r="B45" s="26">
        <v>20</v>
      </c>
      <c r="C45" s="26">
        <v>39</v>
      </c>
      <c r="D45" s="53">
        <f t="shared" si="9"/>
        <v>59</v>
      </c>
      <c r="E45" s="26">
        <v>23</v>
      </c>
      <c r="F45" s="26">
        <v>35</v>
      </c>
      <c r="G45" s="53">
        <f t="shared" si="10"/>
        <v>58</v>
      </c>
      <c r="H45" s="26">
        <v>19</v>
      </c>
      <c r="I45" s="26">
        <v>38</v>
      </c>
      <c r="J45" s="53">
        <f t="shared" si="11"/>
        <v>57</v>
      </c>
      <c r="K45" s="26">
        <v>14</v>
      </c>
      <c r="L45" s="26">
        <v>39</v>
      </c>
      <c r="M45" s="53">
        <f t="shared" si="12"/>
        <v>53</v>
      </c>
      <c r="N45" s="26">
        <v>0</v>
      </c>
      <c r="O45" s="26">
        <v>0</v>
      </c>
      <c r="P45" s="53">
        <f t="shared" si="13"/>
        <v>0</v>
      </c>
      <c r="Q45" s="26">
        <f t="shared" si="14"/>
        <v>76</v>
      </c>
      <c r="R45" s="26">
        <f t="shared" si="15"/>
        <v>151</v>
      </c>
      <c r="S45" s="53">
        <f t="shared" si="16"/>
        <v>227</v>
      </c>
    </row>
    <row r="46" spans="1:19" ht="22.5" customHeight="1">
      <c r="A46" s="73" t="s">
        <v>166</v>
      </c>
      <c r="B46" s="26">
        <v>0</v>
      </c>
      <c r="C46" s="26">
        <v>0</v>
      </c>
      <c r="D46" s="53">
        <f t="shared" si="9"/>
        <v>0</v>
      </c>
      <c r="E46" s="26">
        <v>25</v>
      </c>
      <c r="F46" s="26">
        <v>24</v>
      </c>
      <c r="G46" s="53">
        <f t="shared" si="10"/>
        <v>49</v>
      </c>
      <c r="H46" s="26">
        <v>31</v>
      </c>
      <c r="I46" s="26">
        <v>24</v>
      </c>
      <c r="J46" s="53">
        <f t="shared" si="11"/>
        <v>55</v>
      </c>
      <c r="K46" s="26">
        <v>41</v>
      </c>
      <c r="L46" s="26">
        <v>32</v>
      </c>
      <c r="M46" s="53">
        <f t="shared" si="12"/>
        <v>73</v>
      </c>
      <c r="N46" s="26">
        <v>3</v>
      </c>
      <c r="O46" s="26">
        <v>2</v>
      </c>
      <c r="P46" s="53">
        <f t="shared" si="13"/>
        <v>5</v>
      </c>
      <c r="Q46" s="26">
        <f t="shared" si="14"/>
        <v>100</v>
      </c>
      <c r="R46" s="26">
        <f t="shared" si="15"/>
        <v>82</v>
      </c>
      <c r="S46" s="53">
        <f t="shared" si="16"/>
        <v>182</v>
      </c>
    </row>
    <row r="47" spans="1:19" ht="22.5" customHeight="1">
      <c r="A47" s="74" t="s">
        <v>6</v>
      </c>
      <c r="B47" s="44">
        <f aca="true" t="shared" si="17" ref="B47:P47">SUM(B30:B46)</f>
        <v>201</v>
      </c>
      <c r="C47" s="44">
        <f t="shared" si="17"/>
        <v>484</v>
      </c>
      <c r="D47" s="44">
        <f t="shared" si="17"/>
        <v>685</v>
      </c>
      <c r="E47" s="44">
        <f t="shared" si="17"/>
        <v>175</v>
      </c>
      <c r="F47" s="44">
        <f t="shared" si="17"/>
        <v>368</v>
      </c>
      <c r="G47" s="44">
        <f t="shared" si="17"/>
        <v>543</v>
      </c>
      <c r="H47" s="44">
        <f t="shared" si="17"/>
        <v>170</v>
      </c>
      <c r="I47" s="44">
        <f t="shared" si="17"/>
        <v>394</v>
      </c>
      <c r="J47" s="44">
        <f t="shared" si="17"/>
        <v>564</v>
      </c>
      <c r="K47" s="44">
        <f t="shared" si="17"/>
        <v>173</v>
      </c>
      <c r="L47" s="44">
        <f t="shared" si="17"/>
        <v>438</v>
      </c>
      <c r="M47" s="44">
        <f t="shared" si="17"/>
        <v>611</v>
      </c>
      <c r="N47" s="44">
        <f t="shared" si="17"/>
        <v>4</v>
      </c>
      <c r="O47" s="44">
        <f t="shared" si="17"/>
        <v>4</v>
      </c>
      <c r="P47" s="44">
        <f t="shared" si="17"/>
        <v>8</v>
      </c>
      <c r="Q47" s="110">
        <f>SUM(B47,E47,H47,K47,N47)</f>
        <v>723</v>
      </c>
      <c r="R47" s="110">
        <f>SUM(C47,F47,I47,L47,O47)</f>
        <v>1688</v>
      </c>
      <c r="S47" s="44">
        <f>SUM(Q47:R47)</f>
        <v>2411</v>
      </c>
    </row>
    <row r="48" spans="1:19" ht="22.5" customHeight="1">
      <c r="A48" s="79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27"/>
      <c r="R48" s="27"/>
      <c r="S48" s="56"/>
    </row>
    <row r="49" spans="1:19" s="71" customFormat="1" ht="25.5" customHeight="1">
      <c r="A49" s="773" t="s">
        <v>15</v>
      </c>
      <c r="B49" s="773"/>
      <c r="C49" s="773"/>
      <c r="D49" s="773"/>
      <c r="E49" s="773"/>
      <c r="F49" s="773"/>
      <c r="G49" s="773"/>
      <c r="H49" s="773"/>
      <c r="I49" s="773"/>
      <c r="J49" s="773"/>
      <c r="K49" s="773"/>
      <c r="L49" s="773"/>
      <c r="M49" s="773"/>
      <c r="N49" s="773"/>
      <c r="O49" s="773"/>
      <c r="P49" s="773"/>
      <c r="Q49" s="773"/>
      <c r="R49" s="773"/>
      <c r="S49" s="773"/>
    </row>
    <row r="50" ht="11.25" customHeight="1"/>
    <row r="51" spans="1:19" s="72" customFormat="1" ht="23.25" customHeight="1">
      <c r="A51" s="774" t="s">
        <v>1</v>
      </c>
      <c r="B51" s="751" t="s">
        <v>2</v>
      </c>
      <c r="C51" s="752"/>
      <c r="D51" s="754"/>
      <c r="E51" s="751" t="s">
        <v>3</v>
      </c>
      <c r="F51" s="752"/>
      <c r="G51" s="754"/>
      <c r="H51" s="751" t="s">
        <v>8</v>
      </c>
      <c r="I51" s="752"/>
      <c r="J51" s="754"/>
      <c r="K51" s="751" t="s">
        <v>9</v>
      </c>
      <c r="L51" s="752"/>
      <c r="M51" s="754"/>
      <c r="N51" s="751" t="s">
        <v>376</v>
      </c>
      <c r="O51" s="752"/>
      <c r="P51" s="754"/>
      <c r="Q51" s="751" t="s">
        <v>7</v>
      </c>
      <c r="R51" s="752"/>
      <c r="S51" s="754"/>
    </row>
    <row r="52" spans="1:19" s="72" customFormat="1" ht="23.25" customHeight="1">
      <c r="A52" s="775"/>
      <c r="B52" s="31" t="s">
        <v>4</v>
      </c>
      <c r="C52" s="31" t="s">
        <v>5</v>
      </c>
      <c r="D52" s="31" t="s">
        <v>6</v>
      </c>
      <c r="E52" s="31" t="s">
        <v>4</v>
      </c>
      <c r="F52" s="31" t="s">
        <v>5</v>
      </c>
      <c r="G52" s="31" t="s">
        <v>6</v>
      </c>
      <c r="H52" s="31" t="s">
        <v>4</v>
      </c>
      <c r="I52" s="31" t="s">
        <v>5</v>
      </c>
      <c r="J52" s="31" t="s">
        <v>6</v>
      </c>
      <c r="K52" s="31" t="s">
        <v>4</v>
      </c>
      <c r="L52" s="31" t="s">
        <v>5</v>
      </c>
      <c r="M52" s="31" t="s">
        <v>6</v>
      </c>
      <c r="N52" s="31" t="s">
        <v>4</v>
      </c>
      <c r="O52" s="31" t="s">
        <v>5</v>
      </c>
      <c r="P52" s="31" t="s">
        <v>6</v>
      </c>
      <c r="Q52" s="31" t="s">
        <v>4</v>
      </c>
      <c r="R52" s="31" t="s">
        <v>5</v>
      </c>
      <c r="S52" s="31" t="s">
        <v>6</v>
      </c>
    </row>
    <row r="53" spans="1:19" ht="23.25" customHeight="1">
      <c r="A53" s="73" t="s">
        <v>141</v>
      </c>
      <c r="B53" s="26">
        <v>4</v>
      </c>
      <c r="C53" s="26">
        <v>3</v>
      </c>
      <c r="D53" s="53">
        <f aca="true" t="shared" si="18" ref="D53:D58">SUM(B53:C53)</f>
        <v>7</v>
      </c>
      <c r="E53" s="26">
        <v>2</v>
      </c>
      <c r="F53" s="26">
        <v>2</v>
      </c>
      <c r="G53" s="53">
        <f aca="true" t="shared" si="19" ref="G53:G58">SUM(E53:F53)</f>
        <v>4</v>
      </c>
      <c r="H53" s="26">
        <v>5</v>
      </c>
      <c r="I53" s="26">
        <v>3</v>
      </c>
      <c r="J53" s="53">
        <f aca="true" t="shared" si="20" ref="J53:J58">SUM(H53:I53)</f>
        <v>8</v>
      </c>
      <c r="K53" s="26">
        <v>10</v>
      </c>
      <c r="L53" s="26">
        <v>1</v>
      </c>
      <c r="M53" s="53">
        <f aca="true" t="shared" si="21" ref="M53:M58">SUM(K53:L53)</f>
        <v>11</v>
      </c>
      <c r="N53" s="26">
        <v>1</v>
      </c>
      <c r="O53" s="26">
        <v>0</v>
      </c>
      <c r="P53" s="53">
        <f aca="true" t="shared" si="22" ref="P53:P58">SUM(N53:O53)</f>
        <v>1</v>
      </c>
      <c r="Q53" s="26">
        <f aca="true" t="shared" si="23" ref="Q53:R58">SUM(B53,E53,H53,K53,N53)</f>
        <v>22</v>
      </c>
      <c r="R53" s="26">
        <f t="shared" si="23"/>
        <v>9</v>
      </c>
      <c r="S53" s="53">
        <f aca="true" t="shared" si="24" ref="S53:S58">SUM(Q53:R53)</f>
        <v>31</v>
      </c>
    </row>
    <row r="54" spans="1:19" ht="23.25" customHeight="1">
      <c r="A54" s="73" t="s">
        <v>140</v>
      </c>
      <c r="B54" s="26">
        <v>39</v>
      </c>
      <c r="C54" s="26">
        <v>7</v>
      </c>
      <c r="D54" s="53">
        <f t="shared" si="18"/>
        <v>46</v>
      </c>
      <c r="E54" s="26">
        <v>27</v>
      </c>
      <c r="F54" s="26">
        <v>10</v>
      </c>
      <c r="G54" s="53">
        <f t="shared" si="19"/>
        <v>37</v>
      </c>
      <c r="H54" s="26">
        <v>34</v>
      </c>
      <c r="I54" s="26">
        <v>9</v>
      </c>
      <c r="J54" s="53">
        <f t="shared" si="20"/>
        <v>43</v>
      </c>
      <c r="K54" s="26">
        <v>21</v>
      </c>
      <c r="L54" s="26">
        <v>9</v>
      </c>
      <c r="M54" s="53">
        <f t="shared" si="21"/>
        <v>30</v>
      </c>
      <c r="N54" s="26">
        <v>6</v>
      </c>
      <c r="O54" s="26">
        <v>2</v>
      </c>
      <c r="P54" s="53">
        <f t="shared" si="22"/>
        <v>8</v>
      </c>
      <c r="Q54" s="26">
        <f t="shared" si="23"/>
        <v>127</v>
      </c>
      <c r="R54" s="26">
        <f t="shared" si="23"/>
        <v>37</v>
      </c>
      <c r="S54" s="53">
        <f t="shared" si="24"/>
        <v>164</v>
      </c>
    </row>
    <row r="55" spans="1:19" ht="23.25" customHeight="1">
      <c r="A55" s="73" t="s">
        <v>167</v>
      </c>
      <c r="B55" s="26">
        <v>8</v>
      </c>
      <c r="C55" s="26">
        <v>22</v>
      </c>
      <c r="D55" s="53">
        <f t="shared" si="18"/>
        <v>30</v>
      </c>
      <c r="E55" s="26">
        <v>16</v>
      </c>
      <c r="F55" s="26">
        <v>12</v>
      </c>
      <c r="G55" s="53">
        <f t="shared" si="19"/>
        <v>28</v>
      </c>
      <c r="H55" s="26">
        <v>15</v>
      </c>
      <c r="I55" s="26">
        <v>20</v>
      </c>
      <c r="J55" s="53">
        <f t="shared" si="20"/>
        <v>35</v>
      </c>
      <c r="K55" s="26">
        <v>8</v>
      </c>
      <c r="L55" s="26">
        <v>10</v>
      </c>
      <c r="M55" s="53">
        <f t="shared" si="21"/>
        <v>18</v>
      </c>
      <c r="N55" s="26">
        <v>1</v>
      </c>
      <c r="O55" s="26">
        <v>2</v>
      </c>
      <c r="P55" s="53">
        <f t="shared" si="22"/>
        <v>3</v>
      </c>
      <c r="Q55" s="26">
        <f t="shared" si="23"/>
        <v>48</v>
      </c>
      <c r="R55" s="26">
        <f t="shared" si="23"/>
        <v>66</v>
      </c>
      <c r="S55" s="53">
        <f t="shared" si="24"/>
        <v>114</v>
      </c>
    </row>
    <row r="56" spans="1:19" ht="23.25" customHeight="1">
      <c r="A56" s="73" t="s">
        <v>144</v>
      </c>
      <c r="B56" s="26">
        <v>14</v>
      </c>
      <c r="C56" s="26">
        <v>22</v>
      </c>
      <c r="D56" s="53">
        <f t="shared" si="18"/>
        <v>36</v>
      </c>
      <c r="E56" s="26">
        <v>11</v>
      </c>
      <c r="F56" s="26">
        <v>22</v>
      </c>
      <c r="G56" s="53">
        <f t="shared" si="19"/>
        <v>33</v>
      </c>
      <c r="H56" s="26">
        <v>8</v>
      </c>
      <c r="I56" s="26">
        <v>17</v>
      </c>
      <c r="J56" s="53">
        <f t="shared" si="20"/>
        <v>25</v>
      </c>
      <c r="K56" s="26">
        <v>10</v>
      </c>
      <c r="L56" s="26">
        <v>20</v>
      </c>
      <c r="M56" s="53">
        <f t="shared" si="21"/>
        <v>30</v>
      </c>
      <c r="N56" s="26">
        <v>0</v>
      </c>
      <c r="O56" s="26">
        <v>0</v>
      </c>
      <c r="P56" s="53">
        <f t="shared" si="22"/>
        <v>0</v>
      </c>
      <c r="Q56" s="26">
        <f t="shared" si="23"/>
        <v>43</v>
      </c>
      <c r="R56" s="26">
        <f t="shared" si="23"/>
        <v>81</v>
      </c>
      <c r="S56" s="53">
        <f t="shared" si="24"/>
        <v>124</v>
      </c>
    </row>
    <row r="57" spans="1:19" ht="17.25" customHeight="1">
      <c r="A57" s="73" t="s">
        <v>143</v>
      </c>
      <c r="B57" s="26">
        <v>23</v>
      </c>
      <c r="C57" s="26">
        <v>26</v>
      </c>
      <c r="D57" s="53">
        <f t="shared" si="18"/>
        <v>49</v>
      </c>
      <c r="E57" s="26">
        <v>20</v>
      </c>
      <c r="F57" s="26">
        <v>24</v>
      </c>
      <c r="G57" s="53">
        <f t="shared" si="19"/>
        <v>44</v>
      </c>
      <c r="H57" s="26">
        <v>20</v>
      </c>
      <c r="I57" s="26">
        <v>18</v>
      </c>
      <c r="J57" s="53">
        <f t="shared" si="20"/>
        <v>38</v>
      </c>
      <c r="K57" s="26">
        <v>14</v>
      </c>
      <c r="L57" s="26">
        <v>28</v>
      </c>
      <c r="M57" s="53">
        <f t="shared" si="21"/>
        <v>42</v>
      </c>
      <c r="N57" s="26">
        <v>4</v>
      </c>
      <c r="O57" s="26">
        <v>1</v>
      </c>
      <c r="P57" s="53">
        <f t="shared" si="22"/>
        <v>5</v>
      </c>
      <c r="Q57" s="26">
        <f t="shared" si="23"/>
        <v>81</v>
      </c>
      <c r="R57" s="26">
        <f t="shared" si="23"/>
        <v>97</v>
      </c>
      <c r="S57" s="53">
        <f t="shared" si="24"/>
        <v>178</v>
      </c>
    </row>
    <row r="58" spans="1:19" ht="23.25" customHeight="1">
      <c r="A58" s="74" t="s">
        <v>6</v>
      </c>
      <c r="B58" s="44">
        <f>SUM(B53:B57)</f>
        <v>88</v>
      </c>
      <c r="C58" s="44">
        <f>SUM(C53:C57)</f>
        <v>80</v>
      </c>
      <c r="D58" s="44">
        <f t="shared" si="18"/>
        <v>168</v>
      </c>
      <c r="E58" s="44">
        <f>SUM(E53:E57)</f>
        <v>76</v>
      </c>
      <c r="F58" s="44">
        <f>SUM(F53:F57)</f>
        <v>70</v>
      </c>
      <c r="G58" s="44">
        <f t="shared" si="19"/>
        <v>146</v>
      </c>
      <c r="H58" s="44">
        <f>SUM(H53:H57)</f>
        <v>82</v>
      </c>
      <c r="I58" s="44">
        <f>SUM(I53:I57)</f>
        <v>67</v>
      </c>
      <c r="J58" s="44">
        <f t="shared" si="20"/>
        <v>149</v>
      </c>
      <c r="K58" s="44">
        <f>SUM(K53:K57)</f>
        <v>63</v>
      </c>
      <c r="L58" s="44">
        <f>SUM(L53:L57)</f>
        <v>68</v>
      </c>
      <c r="M58" s="44">
        <f t="shared" si="21"/>
        <v>131</v>
      </c>
      <c r="N58" s="44">
        <f>SUM(N53:N57)</f>
        <v>12</v>
      </c>
      <c r="O58" s="44">
        <f>SUM(O53:O57)</f>
        <v>5</v>
      </c>
      <c r="P58" s="44">
        <f t="shared" si="22"/>
        <v>17</v>
      </c>
      <c r="Q58" s="110">
        <f t="shared" si="23"/>
        <v>321</v>
      </c>
      <c r="R58" s="110">
        <f t="shared" si="23"/>
        <v>290</v>
      </c>
      <c r="S58" s="44">
        <f t="shared" si="24"/>
        <v>611</v>
      </c>
    </row>
    <row r="59" spans="17:19" ht="23.25" customHeight="1">
      <c r="Q59" s="443"/>
      <c r="R59" s="443"/>
      <c r="S59" s="443"/>
    </row>
    <row r="60" spans="1:19" s="71" customFormat="1" ht="24.75" customHeight="1">
      <c r="A60" s="773" t="s">
        <v>401</v>
      </c>
      <c r="B60" s="773"/>
      <c r="C60" s="773"/>
      <c r="D60" s="773"/>
      <c r="E60" s="773"/>
      <c r="F60" s="773"/>
      <c r="G60" s="773"/>
      <c r="H60" s="773"/>
      <c r="I60" s="773"/>
      <c r="J60" s="773"/>
      <c r="K60" s="773"/>
      <c r="L60" s="773"/>
      <c r="M60" s="773"/>
      <c r="N60" s="773"/>
      <c r="O60" s="773"/>
      <c r="P60" s="773"/>
      <c r="Q60" s="773"/>
      <c r="R60" s="773"/>
      <c r="S60" s="773"/>
    </row>
    <row r="61" ht="11.25" customHeight="1"/>
    <row r="62" spans="1:19" s="72" customFormat="1" ht="23.25" customHeight="1">
      <c r="A62" s="774" t="s">
        <v>1</v>
      </c>
      <c r="B62" s="751" t="s">
        <v>2</v>
      </c>
      <c r="C62" s="752"/>
      <c r="D62" s="754"/>
      <c r="E62" s="751" t="s">
        <v>3</v>
      </c>
      <c r="F62" s="752"/>
      <c r="G62" s="754"/>
      <c r="H62" s="751" t="s">
        <v>8</v>
      </c>
      <c r="I62" s="752"/>
      <c r="J62" s="754"/>
      <c r="K62" s="751" t="s">
        <v>9</v>
      </c>
      <c r="L62" s="752"/>
      <c r="M62" s="754"/>
      <c r="N62" s="751" t="s">
        <v>376</v>
      </c>
      <c r="O62" s="752"/>
      <c r="P62" s="754"/>
      <c r="Q62" s="751" t="s">
        <v>7</v>
      </c>
      <c r="R62" s="752"/>
      <c r="S62" s="754"/>
    </row>
    <row r="63" spans="1:19" s="72" customFormat="1" ht="23.25" customHeight="1">
      <c r="A63" s="775"/>
      <c r="B63" s="31" t="s">
        <v>4</v>
      </c>
      <c r="C63" s="31" t="s">
        <v>5</v>
      </c>
      <c r="D63" s="31" t="s">
        <v>6</v>
      </c>
      <c r="E63" s="31" t="s">
        <v>4</v>
      </c>
      <c r="F63" s="31" t="s">
        <v>5</v>
      </c>
      <c r="G63" s="31" t="s">
        <v>6</v>
      </c>
      <c r="H63" s="31" t="s">
        <v>4</v>
      </c>
      <c r="I63" s="31" t="s">
        <v>5</v>
      </c>
      <c r="J63" s="31" t="s">
        <v>6</v>
      </c>
      <c r="K63" s="31" t="s">
        <v>4</v>
      </c>
      <c r="L63" s="31" t="s">
        <v>5</v>
      </c>
      <c r="M63" s="31" t="s">
        <v>6</v>
      </c>
      <c r="N63" s="31" t="s">
        <v>4</v>
      </c>
      <c r="O63" s="31" t="s">
        <v>5</v>
      </c>
      <c r="P63" s="31" t="s">
        <v>6</v>
      </c>
      <c r="Q63" s="31" t="s">
        <v>4</v>
      </c>
      <c r="R63" s="31" t="s">
        <v>5</v>
      </c>
      <c r="S63" s="31" t="s">
        <v>6</v>
      </c>
    </row>
    <row r="64" spans="1:19" ht="23.25" customHeight="1">
      <c r="A64" s="73" t="s">
        <v>145</v>
      </c>
      <c r="B64" s="26">
        <v>19</v>
      </c>
      <c r="C64" s="26">
        <v>80</v>
      </c>
      <c r="D64" s="53">
        <f aca="true" t="shared" si="25" ref="D64:D69">SUM(B64:C64)</f>
        <v>99</v>
      </c>
      <c r="E64" s="26">
        <v>13</v>
      </c>
      <c r="F64" s="26">
        <v>87</v>
      </c>
      <c r="G64" s="53">
        <f aca="true" t="shared" si="26" ref="G64:G69">SUM(E64:F64)</f>
        <v>100</v>
      </c>
      <c r="H64" s="26">
        <v>7</v>
      </c>
      <c r="I64" s="26">
        <v>85</v>
      </c>
      <c r="J64" s="53">
        <f aca="true" t="shared" si="27" ref="J64:J69">SUM(H64:I64)</f>
        <v>92</v>
      </c>
      <c r="K64" s="26">
        <v>9</v>
      </c>
      <c r="L64" s="26">
        <v>96</v>
      </c>
      <c r="M64" s="53">
        <f aca="true" t="shared" si="28" ref="M64:M70">SUM(K64:L64)</f>
        <v>105</v>
      </c>
      <c r="N64" s="26">
        <v>0</v>
      </c>
      <c r="O64" s="26">
        <v>1</v>
      </c>
      <c r="P64" s="53">
        <f aca="true" t="shared" si="29" ref="P64:P70">SUM(N64:O64)</f>
        <v>1</v>
      </c>
      <c r="Q64" s="26">
        <f aca="true" t="shared" si="30" ref="Q64:R70">SUM(B64,E64,H64,K64,N64)</f>
        <v>48</v>
      </c>
      <c r="R64" s="26">
        <f t="shared" si="30"/>
        <v>349</v>
      </c>
      <c r="S64" s="53">
        <f>SUM(Q64:R64)</f>
        <v>397</v>
      </c>
    </row>
    <row r="65" spans="1:19" ht="23.25" customHeight="1">
      <c r="A65" s="73" t="s">
        <v>464</v>
      </c>
      <c r="B65" s="26">
        <v>34</v>
      </c>
      <c r="C65" s="26">
        <v>76</v>
      </c>
      <c r="D65" s="53">
        <f t="shared" si="25"/>
        <v>110</v>
      </c>
      <c r="E65" s="26">
        <v>35</v>
      </c>
      <c r="F65" s="26">
        <v>72</v>
      </c>
      <c r="G65" s="53">
        <f t="shared" si="26"/>
        <v>107</v>
      </c>
      <c r="H65" s="26" t="s">
        <v>31</v>
      </c>
      <c r="I65" s="26" t="s">
        <v>31</v>
      </c>
      <c r="J65" s="53">
        <f t="shared" si="27"/>
        <v>0</v>
      </c>
      <c r="K65" s="26" t="s">
        <v>31</v>
      </c>
      <c r="L65" s="26" t="s">
        <v>31</v>
      </c>
      <c r="M65" s="53">
        <f t="shared" si="28"/>
        <v>0</v>
      </c>
      <c r="N65" s="26">
        <v>0</v>
      </c>
      <c r="O65" s="26">
        <v>0</v>
      </c>
      <c r="P65" s="53">
        <f t="shared" si="29"/>
        <v>0</v>
      </c>
      <c r="Q65" s="26">
        <f t="shared" si="30"/>
        <v>69</v>
      </c>
      <c r="R65" s="26">
        <f t="shared" si="30"/>
        <v>148</v>
      </c>
      <c r="S65" s="53">
        <f>SUM(Q65:R65)</f>
        <v>217</v>
      </c>
    </row>
    <row r="66" spans="1:19" ht="23.25" customHeight="1">
      <c r="A66" s="73" t="s">
        <v>169</v>
      </c>
      <c r="B66" s="26" t="s">
        <v>31</v>
      </c>
      <c r="C66" s="26" t="s">
        <v>31</v>
      </c>
      <c r="D66" s="53">
        <f t="shared" si="25"/>
        <v>0</v>
      </c>
      <c r="E66" s="26" t="s">
        <v>31</v>
      </c>
      <c r="F66" s="26" t="s">
        <v>31</v>
      </c>
      <c r="G66" s="53">
        <f t="shared" si="26"/>
        <v>0</v>
      </c>
      <c r="H66" s="26">
        <v>35</v>
      </c>
      <c r="I66" s="26">
        <v>60</v>
      </c>
      <c r="J66" s="53">
        <f t="shared" si="27"/>
        <v>95</v>
      </c>
      <c r="K66" s="26">
        <v>21</v>
      </c>
      <c r="L66" s="26">
        <v>87</v>
      </c>
      <c r="M66" s="53">
        <f t="shared" si="28"/>
        <v>108</v>
      </c>
      <c r="N66" s="26">
        <v>2</v>
      </c>
      <c r="O66" s="26">
        <v>7</v>
      </c>
      <c r="P66" s="53">
        <f t="shared" si="29"/>
        <v>9</v>
      </c>
      <c r="Q66" s="26">
        <f t="shared" si="30"/>
        <v>58</v>
      </c>
      <c r="R66" s="26">
        <f t="shared" si="30"/>
        <v>154</v>
      </c>
      <c r="S66" s="53">
        <f>SUM(Q66:R66)</f>
        <v>212</v>
      </c>
    </row>
    <row r="67" spans="1:19" ht="23.25" customHeight="1">
      <c r="A67" s="73" t="s">
        <v>170</v>
      </c>
      <c r="B67" s="26">
        <v>18</v>
      </c>
      <c r="C67" s="26">
        <v>32</v>
      </c>
      <c r="D67" s="53">
        <f t="shared" si="25"/>
        <v>50</v>
      </c>
      <c r="E67" s="26">
        <v>20</v>
      </c>
      <c r="F67" s="26">
        <v>46</v>
      </c>
      <c r="G67" s="53">
        <f t="shared" si="26"/>
        <v>66</v>
      </c>
      <c r="H67" s="26">
        <v>10</v>
      </c>
      <c r="I67" s="26">
        <v>47</v>
      </c>
      <c r="J67" s="53">
        <f t="shared" si="27"/>
        <v>57</v>
      </c>
      <c r="K67" s="26">
        <v>24</v>
      </c>
      <c r="L67" s="26">
        <v>39</v>
      </c>
      <c r="M67" s="53">
        <f t="shared" si="28"/>
        <v>63</v>
      </c>
      <c r="N67" s="26">
        <v>1</v>
      </c>
      <c r="O67" s="26">
        <v>2</v>
      </c>
      <c r="P67" s="53">
        <f t="shared" si="29"/>
        <v>3</v>
      </c>
      <c r="Q67" s="26">
        <f t="shared" si="30"/>
        <v>73</v>
      </c>
      <c r="R67" s="26">
        <f t="shared" si="30"/>
        <v>166</v>
      </c>
      <c r="S67" s="53">
        <f>SUM(Q67:R67)</f>
        <v>239</v>
      </c>
    </row>
    <row r="68" spans="1:19" ht="23.25" customHeight="1">
      <c r="A68" s="73" t="s">
        <v>171</v>
      </c>
      <c r="B68" s="26">
        <v>30</v>
      </c>
      <c r="C68" s="26">
        <v>48</v>
      </c>
      <c r="D68" s="53">
        <f t="shared" si="25"/>
        <v>78</v>
      </c>
      <c r="E68" s="26">
        <v>21</v>
      </c>
      <c r="F68" s="26">
        <v>48</v>
      </c>
      <c r="G68" s="53">
        <f t="shared" si="26"/>
        <v>69</v>
      </c>
      <c r="H68" s="26">
        <v>13</v>
      </c>
      <c r="I68" s="26">
        <v>48</v>
      </c>
      <c r="J68" s="53">
        <f t="shared" si="27"/>
        <v>61</v>
      </c>
      <c r="K68" s="26">
        <v>26</v>
      </c>
      <c r="L68" s="26">
        <v>65</v>
      </c>
      <c r="M68" s="53">
        <f t="shared" si="28"/>
        <v>91</v>
      </c>
      <c r="N68" s="26">
        <v>3</v>
      </c>
      <c r="O68" s="26">
        <v>5</v>
      </c>
      <c r="P68" s="53">
        <f t="shared" si="29"/>
        <v>8</v>
      </c>
      <c r="Q68" s="26">
        <f t="shared" si="30"/>
        <v>93</v>
      </c>
      <c r="R68" s="26">
        <f t="shared" si="30"/>
        <v>214</v>
      </c>
      <c r="S68" s="53">
        <f>SUM(Q68:R68)</f>
        <v>307</v>
      </c>
    </row>
    <row r="69" spans="1:19" ht="23.25" customHeight="1">
      <c r="A69" s="73" t="s">
        <v>168</v>
      </c>
      <c r="B69" s="26">
        <v>28</v>
      </c>
      <c r="C69" s="26">
        <v>48</v>
      </c>
      <c r="D69" s="53">
        <f t="shared" si="25"/>
        <v>76</v>
      </c>
      <c r="E69" s="26">
        <v>34</v>
      </c>
      <c r="F69" s="26">
        <v>53</v>
      </c>
      <c r="G69" s="53">
        <f t="shared" si="26"/>
        <v>87</v>
      </c>
      <c r="H69" s="26">
        <v>22</v>
      </c>
      <c r="I69" s="26">
        <v>51</v>
      </c>
      <c r="J69" s="53">
        <f t="shared" si="27"/>
        <v>73</v>
      </c>
      <c r="K69" s="26">
        <v>25</v>
      </c>
      <c r="L69" s="26">
        <v>64</v>
      </c>
      <c r="M69" s="53">
        <f t="shared" si="28"/>
        <v>89</v>
      </c>
      <c r="N69" s="26">
        <v>3</v>
      </c>
      <c r="O69" s="26">
        <v>7</v>
      </c>
      <c r="P69" s="53">
        <f t="shared" si="29"/>
        <v>10</v>
      </c>
      <c r="Q69" s="26">
        <f>SUM(B69,E69,H69,K69,N69)</f>
        <v>112</v>
      </c>
      <c r="R69" s="26">
        <f t="shared" si="30"/>
        <v>223</v>
      </c>
      <c r="S69" s="53">
        <f>SUM(Q69:R69)</f>
        <v>335</v>
      </c>
    </row>
    <row r="70" spans="1:19" ht="23.25" customHeight="1">
      <c r="A70" s="74" t="s">
        <v>6</v>
      </c>
      <c r="B70" s="44">
        <f>SUM(B64:B69)</f>
        <v>129</v>
      </c>
      <c r="C70" s="44">
        <f>SUM(C64:C69)</f>
        <v>284</v>
      </c>
      <c r="D70" s="44">
        <f>SUM(B70:C70)</f>
        <v>413</v>
      </c>
      <c r="E70" s="44">
        <f>SUM(E64:E69)</f>
        <v>123</v>
      </c>
      <c r="F70" s="44">
        <f>SUM(F64:F69)</f>
        <v>306</v>
      </c>
      <c r="G70" s="44">
        <f>SUM(E70:F70)</f>
        <v>429</v>
      </c>
      <c r="H70" s="44">
        <f>SUM(H64:H69)</f>
        <v>87</v>
      </c>
      <c r="I70" s="44">
        <f>SUM(I64:I69)</f>
        <v>291</v>
      </c>
      <c r="J70" s="44">
        <f>SUM(H70:I70)</f>
        <v>378</v>
      </c>
      <c r="K70" s="44">
        <f>SUM(K64:K69)</f>
        <v>105</v>
      </c>
      <c r="L70" s="44">
        <f>SUM(L64:L69)</f>
        <v>351</v>
      </c>
      <c r="M70" s="44">
        <f t="shared" si="28"/>
        <v>456</v>
      </c>
      <c r="N70" s="44">
        <f>SUM(N64:N69)</f>
        <v>9</v>
      </c>
      <c r="O70" s="44">
        <f>SUM(O64:O69)</f>
        <v>22</v>
      </c>
      <c r="P70" s="44">
        <f t="shared" si="29"/>
        <v>31</v>
      </c>
      <c r="Q70" s="44">
        <f t="shared" si="30"/>
        <v>453</v>
      </c>
      <c r="R70" s="44">
        <f t="shared" si="30"/>
        <v>1254</v>
      </c>
      <c r="S70" s="44">
        <f>SUM(Q70:R70)</f>
        <v>1707</v>
      </c>
    </row>
    <row r="72" spans="1:19" s="71" customFormat="1" ht="25.5" customHeight="1">
      <c r="A72" s="773" t="s">
        <v>16</v>
      </c>
      <c r="B72" s="773"/>
      <c r="C72" s="773"/>
      <c r="D72" s="773"/>
      <c r="E72" s="773"/>
      <c r="F72" s="773"/>
      <c r="G72" s="773"/>
      <c r="H72" s="773"/>
      <c r="I72" s="773"/>
      <c r="J72" s="773"/>
      <c r="K72" s="773"/>
      <c r="L72" s="773"/>
      <c r="M72" s="773"/>
      <c r="N72" s="773"/>
      <c r="O72" s="773"/>
      <c r="P72" s="773"/>
      <c r="Q72" s="773"/>
      <c r="R72" s="773"/>
      <c r="S72" s="773"/>
    </row>
    <row r="74" spans="1:19" s="72" customFormat="1" ht="23.25" customHeight="1">
      <c r="A74" s="774" t="s">
        <v>1</v>
      </c>
      <c r="B74" s="751" t="s">
        <v>2</v>
      </c>
      <c r="C74" s="752"/>
      <c r="D74" s="754"/>
      <c r="E74" s="751" t="s">
        <v>3</v>
      </c>
      <c r="F74" s="752"/>
      <c r="G74" s="754"/>
      <c r="H74" s="751" t="s">
        <v>8</v>
      </c>
      <c r="I74" s="752"/>
      <c r="J74" s="754"/>
      <c r="K74" s="751" t="s">
        <v>9</v>
      </c>
      <c r="L74" s="752"/>
      <c r="M74" s="754"/>
      <c r="N74" s="751" t="s">
        <v>376</v>
      </c>
      <c r="O74" s="752"/>
      <c r="P74" s="754"/>
      <c r="Q74" s="751" t="s">
        <v>7</v>
      </c>
      <c r="R74" s="752"/>
      <c r="S74" s="754"/>
    </row>
    <row r="75" spans="1:19" s="72" customFormat="1" ht="23.25" customHeight="1">
      <c r="A75" s="775"/>
      <c r="B75" s="31" t="s">
        <v>4</v>
      </c>
      <c r="C75" s="31" t="s">
        <v>5</v>
      </c>
      <c r="D75" s="31" t="s">
        <v>6</v>
      </c>
      <c r="E75" s="31" t="s">
        <v>4</v>
      </c>
      <c r="F75" s="31" t="s">
        <v>5</v>
      </c>
      <c r="G75" s="31" t="s">
        <v>6</v>
      </c>
      <c r="H75" s="31" t="s">
        <v>4</v>
      </c>
      <c r="I75" s="31" t="s">
        <v>5</v>
      </c>
      <c r="J75" s="31" t="s">
        <v>6</v>
      </c>
      <c r="K75" s="31" t="s">
        <v>4</v>
      </c>
      <c r="L75" s="31" t="s">
        <v>5</v>
      </c>
      <c r="M75" s="31" t="s">
        <v>6</v>
      </c>
      <c r="N75" s="31" t="s">
        <v>4</v>
      </c>
      <c r="O75" s="31" t="s">
        <v>5</v>
      </c>
      <c r="P75" s="31" t="s">
        <v>6</v>
      </c>
      <c r="Q75" s="31" t="s">
        <v>4</v>
      </c>
      <c r="R75" s="31" t="s">
        <v>5</v>
      </c>
      <c r="S75" s="31" t="s">
        <v>6</v>
      </c>
    </row>
    <row r="76" spans="1:19" ht="23.25" customHeight="1">
      <c r="A76" s="73" t="s">
        <v>139</v>
      </c>
      <c r="B76" s="26">
        <v>174</v>
      </c>
      <c r="C76" s="26">
        <v>254</v>
      </c>
      <c r="D76" s="53">
        <f>SUM(B76:C76)</f>
        <v>428</v>
      </c>
      <c r="E76" s="26">
        <v>144</v>
      </c>
      <c r="F76" s="26">
        <v>274</v>
      </c>
      <c r="G76" s="53">
        <f>SUM(E76:F76)</f>
        <v>418</v>
      </c>
      <c r="H76" s="26">
        <v>128</v>
      </c>
      <c r="I76" s="26">
        <v>249</v>
      </c>
      <c r="J76" s="53">
        <f>SUM(H76:I76)</f>
        <v>377</v>
      </c>
      <c r="K76" s="26">
        <v>108</v>
      </c>
      <c r="L76" s="26">
        <v>275</v>
      </c>
      <c r="M76" s="53">
        <f>SUM(K76:L76)</f>
        <v>383</v>
      </c>
      <c r="N76" s="26">
        <v>21</v>
      </c>
      <c r="O76" s="26">
        <v>10</v>
      </c>
      <c r="P76" s="53">
        <f>SUM(N76:O76)</f>
        <v>31</v>
      </c>
      <c r="Q76" s="26">
        <f>SUM(B76,E76,H76,K76,N76)</f>
        <v>575</v>
      </c>
      <c r="R76" s="26">
        <v>0</v>
      </c>
      <c r="S76" s="53">
        <f>SUM(Q76:R76)</f>
        <v>575</v>
      </c>
    </row>
    <row r="77" spans="1:19" ht="23.25" customHeight="1">
      <c r="A77" s="73"/>
      <c r="B77" s="26"/>
      <c r="C77" s="26"/>
      <c r="D77" s="53"/>
      <c r="E77" s="26"/>
      <c r="F77" s="26"/>
      <c r="G77" s="53"/>
      <c r="H77" s="26"/>
      <c r="I77" s="26"/>
      <c r="J77" s="53"/>
      <c r="K77" s="26"/>
      <c r="L77" s="26"/>
      <c r="M77" s="53"/>
      <c r="N77" s="26"/>
      <c r="O77" s="26"/>
      <c r="P77" s="53"/>
      <c r="Q77" s="26"/>
      <c r="R77" s="26"/>
      <c r="S77" s="53"/>
    </row>
    <row r="78" spans="1:19" ht="23.25" customHeight="1">
      <c r="A78" s="74" t="s">
        <v>6</v>
      </c>
      <c r="B78" s="44">
        <f>SUM(B76:B77)</f>
        <v>174</v>
      </c>
      <c r="C78" s="44">
        <f>SUM(C76:C77)</f>
        <v>254</v>
      </c>
      <c r="D78" s="44">
        <f>SUM(B78:C78)</f>
        <v>428</v>
      </c>
      <c r="E78" s="44">
        <f>SUM(E76:E77)</f>
        <v>144</v>
      </c>
      <c r="F78" s="44">
        <f>SUM(F76:F77)</f>
        <v>274</v>
      </c>
      <c r="G78" s="44">
        <f>SUM(E78:F78)</f>
        <v>418</v>
      </c>
      <c r="H78" s="44">
        <f>SUM(H76:H77)</f>
        <v>128</v>
      </c>
      <c r="I78" s="44">
        <f>SUM(I76:I77)</f>
        <v>249</v>
      </c>
      <c r="J78" s="44">
        <f>SUM(H78:I78)</f>
        <v>377</v>
      </c>
      <c r="K78" s="44">
        <f>SUM(K76:K77)</f>
        <v>108</v>
      </c>
      <c r="L78" s="44">
        <f>SUM(L76:L77)</f>
        <v>275</v>
      </c>
      <c r="M78" s="44">
        <f>SUM(K78:L78)</f>
        <v>383</v>
      </c>
      <c r="N78" s="44">
        <f>SUM(N76:N77)</f>
        <v>21</v>
      </c>
      <c r="O78" s="44">
        <f>SUM(O76:O77)</f>
        <v>10</v>
      </c>
      <c r="P78" s="44">
        <f>SUM(N78:O78)</f>
        <v>31</v>
      </c>
      <c r="Q78" s="44">
        <f>SUM(B78,E78,H78,K78,N78)</f>
        <v>575</v>
      </c>
      <c r="R78" s="44">
        <f>SUM(C78,F78,I78,L78,O78)</f>
        <v>1062</v>
      </c>
      <c r="S78" s="44">
        <f>SUM(Q78:R78)</f>
        <v>1637</v>
      </c>
    </row>
    <row r="80" spans="1:19" ht="23.25" customHeight="1">
      <c r="A80" s="773" t="s">
        <v>213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  <c r="O80" s="773"/>
      <c r="P80" s="773"/>
      <c r="Q80" s="773"/>
      <c r="R80" s="773"/>
      <c r="S80" s="773"/>
    </row>
    <row r="82" spans="1:19" ht="23.25" customHeight="1">
      <c r="A82" s="774" t="s">
        <v>1</v>
      </c>
      <c r="B82" s="751" t="s">
        <v>2</v>
      </c>
      <c r="C82" s="752"/>
      <c r="D82" s="754"/>
      <c r="E82" s="751" t="s">
        <v>3</v>
      </c>
      <c r="F82" s="752"/>
      <c r="G82" s="754"/>
      <c r="H82" s="751" t="s">
        <v>8</v>
      </c>
      <c r="I82" s="752"/>
      <c r="J82" s="754"/>
      <c r="K82" s="751" t="s">
        <v>9</v>
      </c>
      <c r="L82" s="752"/>
      <c r="M82" s="754"/>
      <c r="N82" s="751" t="s">
        <v>376</v>
      </c>
      <c r="O82" s="752"/>
      <c r="P82" s="754"/>
      <c r="Q82" s="751" t="s">
        <v>7</v>
      </c>
      <c r="R82" s="752"/>
      <c r="S82" s="754"/>
    </row>
    <row r="83" spans="1:19" ht="23.25" customHeight="1">
      <c r="A83" s="775"/>
      <c r="B83" s="31" t="s">
        <v>4</v>
      </c>
      <c r="C83" s="31" t="s">
        <v>5</v>
      </c>
      <c r="D83" s="31" t="s">
        <v>6</v>
      </c>
      <c r="E83" s="31" t="s">
        <v>4</v>
      </c>
      <c r="F83" s="31" t="s">
        <v>5</v>
      </c>
      <c r="G83" s="31" t="s">
        <v>6</v>
      </c>
      <c r="H83" s="31" t="s">
        <v>4</v>
      </c>
      <c r="I83" s="31" t="s">
        <v>5</v>
      </c>
      <c r="J83" s="31" t="s">
        <v>6</v>
      </c>
      <c r="K83" s="31" t="s">
        <v>4</v>
      </c>
      <c r="L83" s="31" t="s">
        <v>5</v>
      </c>
      <c r="M83" s="31" t="s">
        <v>6</v>
      </c>
      <c r="N83" s="31" t="s">
        <v>4</v>
      </c>
      <c r="O83" s="31" t="s">
        <v>5</v>
      </c>
      <c r="P83" s="31" t="s">
        <v>6</v>
      </c>
      <c r="Q83" s="31" t="s">
        <v>4</v>
      </c>
      <c r="R83" s="31" t="s">
        <v>5</v>
      </c>
      <c r="S83" s="31" t="s">
        <v>6</v>
      </c>
    </row>
    <row r="84" spans="1:19" ht="23.25" customHeight="1">
      <c r="A84" s="73" t="s">
        <v>383</v>
      </c>
      <c r="B84" s="26">
        <v>15</v>
      </c>
      <c r="C84" s="26">
        <v>35</v>
      </c>
      <c r="D84" s="53">
        <f>SUM(B84:C84)</f>
        <v>50</v>
      </c>
      <c r="E84" s="26">
        <v>5</v>
      </c>
      <c r="F84" s="26">
        <v>15</v>
      </c>
      <c r="G84" s="53">
        <f>SUM(E84:F84)</f>
        <v>20</v>
      </c>
      <c r="H84" s="26">
        <v>1</v>
      </c>
      <c r="I84" s="26" t="s">
        <v>31</v>
      </c>
      <c r="J84" s="53">
        <f>SUM(H84:I84)</f>
        <v>1</v>
      </c>
      <c r="K84" s="26" t="s">
        <v>31</v>
      </c>
      <c r="L84" s="26" t="s">
        <v>31</v>
      </c>
      <c r="M84" s="53">
        <f>SUM(K84:L84)</f>
        <v>0</v>
      </c>
      <c r="N84" s="26">
        <v>0</v>
      </c>
      <c r="O84" s="26">
        <v>0</v>
      </c>
      <c r="P84" s="53">
        <f>SUM(N84:O84)</f>
        <v>0</v>
      </c>
      <c r="Q84" s="26">
        <f aca="true" t="shared" si="31" ref="Q84:R86">SUM(B84,E84,H84,K84,N84)</f>
        <v>21</v>
      </c>
      <c r="R84" s="26">
        <f t="shared" si="31"/>
        <v>50</v>
      </c>
      <c r="S84" s="53">
        <f>SUM(Q84:R84)</f>
        <v>71</v>
      </c>
    </row>
    <row r="85" spans="1:19" ht="23.25" customHeight="1">
      <c r="A85" s="73" t="s">
        <v>384</v>
      </c>
      <c r="B85" s="26">
        <v>19</v>
      </c>
      <c r="C85" s="26">
        <v>26</v>
      </c>
      <c r="D85" s="53">
        <f>SUM(B85:C85)</f>
        <v>45</v>
      </c>
      <c r="E85" s="26">
        <v>13</v>
      </c>
      <c r="F85" s="26">
        <v>18</v>
      </c>
      <c r="G85" s="53">
        <f>SUM(E85:F85)</f>
        <v>31</v>
      </c>
      <c r="H85" s="26" t="s">
        <v>31</v>
      </c>
      <c r="I85" s="26" t="s">
        <v>31</v>
      </c>
      <c r="J85" s="53">
        <f>SUM(H85:I85)</f>
        <v>0</v>
      </c>
      <c r="K85" s="26" t="s">
        <v>31</v>
      </c>
      <c r="L85" s="26" t="s">
        <v>31</v>
      </c>
      <c r="M85" s="53">
        <f>SUM(K85:L85)</f>
        <v>0</v>
      </c>
      <c r="N85" s="26">
        <v>0</v>
      </c>
      <c r="O85" s="26">
        <v>0</v>
      </c>
      <c r="P85" s="53">
        <f>SUM(N85:O85)</f>
        <v>0</v>
      </c>
      <c r="Q85" s="26">
        <f t="shared" si="31"/>
        <v>32</v>
      </c>
      <c r="R85" s="26">
        <f t="shared" si="31"/>
        <v>44</v>
      </c>
      <c r="S85" s="53">
        <f>SUM(Q85:R85)</f>
        <v>76</v>
      </c>
    </row>
    <row r="86" spans="1:19" ht="23.25" customHeight="1">
      <c r="A86" s="73" t="s">
        <v>212</v>
      </c>
      <c r="B86" s="26">
        <v>103</v>
      </c>
      <c r="C86" s="26">
        <v>228</v>
      </c>
      <c r="D86" s="53">
        <f>SUM(B86:C86)</f>
        <v>331</v>
      </c>
      <c r="E86" s="26">
        <v>74</v>
      </c>
      <c r="F86" s="26">
        <v>198</v>
      </c>
      <c r="G86" s="53">
        <f>SUM(E86:F86)</f>
        <v>272</v>
      </c>
      <c r="H86" s="26">
        <v>98</v>
      </c>
      <c r="I86" s="26">
        <v>191</v>
      </c>
      <c r="J86" s="53">
        <f>SUM(H86:I86)</f>
        <v>289</v>
      </c>
      <c r="K86" s="26" t="s">
        <v>31</v>
      </c>
      <c r="L86" s="26">
        <v>5</v>
      </c>
      <c r="M86" s="53">
        <f>SUM(K86:L86)</f>
        <v>5</v>
      </c>
      <c r="N86" s="26">
        <v>0</v>
      </c>
      <c r="O86" s="26">
        <v>0</v>
      </c>
      <c r="P86" s="53">
        <f>SUM(N86:O86)</f>
        <v>0</v>
      </c>
      <c r="Q86" s="26">
        <f t="shared" si="31"/>
        <v>275</v>
      </c>
      <c r="R86" s="26">
        <f t="shared" si="31"/>
        <v>622</v>
      </c>
      <c r="S86" s="53">
        <f>SUM(Q86:R86)</f>
        <v>897</v>
      </c>
    </row>
    <row r="87" spans="1:19" ht="23.25" customHeight="1">
      <c r="A87" s="73"/>
      <c r="B87" s="26"/>
      <c r="C87" s="26"/>
      <c r="D87" s="53">
        <f>SUM(B87:C87)</f>
        <v>0</v>
      </c>
      <c r="E87" s="26"/>
      <c r="F87" s="26"/>
      <c r="G87" s="53"/>
      <c r="H87" s="26"/>
      <c r="I87" s="26"/>
      <c r="J87" s="53"/>
      <c r="K87" s="26"/>
      <c r="L87" s="26"/>
      <c r="M87" s="53"/>
      <c r="N87" s="26"/>
      <c r="O87" s="26"/>
      <c r="P87" s="53"/>
      <c r="Q87" s="26"/>
      <c r="R87" s="26"/>
      <c r="S87" s="53"/>
    </row>
    <row r="88" spans="1:19" ht="23.25" customHeight="1">
      <c r="A88" s="74" t="s">
        <v>6</v>
      </c>
      <c r="B88" s="44">
        <f>SUM(B84:B87)</f>
        <v>137</v>
      </c>
      <c r="C88" s="44">
        <f>SUM(C84:C87)</f>
        <v>289</v>
      </c>
      <c r="D88" s="44">
        <f>SUM(B88:C88)</f>
        <v>426</v>
      </c>
      <c r="E88" s="44">
        <f>SUM(E84:E87)</f>
        <v>92</v>
      </c>
      <c r="F88" s="44">
        <f>SUM(F84:F87)</f>
        <v>231</v>
      </c>
      <c r="G88" s="44">
        <f>SUM(E88:F88)</f>
        <v>323</v>
      </c>
      <c r="H88" s="44">
        <f>SUM(H84:H87)</f>
        <v>99</v>
      </c>
      <c r="I88" s="44">
        <f>SUM(I84:I87)</f>
        <v>191</v>
      </c>
      <c r="J88" s="44">
        <f>SUM(H88:I88)</f>
        <v>290</v>
      </c>
      <c r="K88" s="44">
        <f>SUM(K84:K87)</f>
        <v>0</v>
      </c>
      <c r="L88" s="44">
        <f>SUM(L84:L87)</f>
        <v>5</v>
      </c>
      <c r="M88" s="44">
        <f>SUM(K88:L88)</f>
        <v>5</v>
      </c>
      <c r="N88" s="44">
        <f>SUM(N84:N87)</f>
        <v>0</v>
      </c>
      <c r="O88" s="44">
        <f>SUM(O84:O87)</f>
        <v>0</v>
      </c>
      <c r="P88" s="44">
        <f>SUM(N88:O88)</f>
        <v>0</v>
      </c>
      <c r="Q88" s="44">
        <f>SUM(B88,E88,H88,K88,N88)</f>
        <v>328</v>
      </c>
      <c r="R88" s="44">
        <f>SUM(C88,F88,I88,L88,O88)</f>
        <v>716</v>
      </c>
      <c r="S88" s="44">
        <f>SUM(Q88:R88)</f>
        <v>1044</v>
      </c>
    </row>
  </sheetData>
  <sheetProtection/>
  <mergeCells count="48">
    <mergeCell ref="A72:S72"/>
    <mergeCell ref="A80:S80"/>
    <mergeCell ref="A82:A83"/>
    <mergeCell ref="B82:D82"/>
    <mergeCell ref="E82:G82"/>
    <mergeCell ref="H82:J82"/>
    <mergeCell ref="K82:M82"/>
    <mergeCell ref="N82:P82"/>
    <mergeCell ref="Q82:S82"/>
    <mergeCell ref="E74:G74"/>
    <mergeCell ref="H74:J74"/>
    <mergeCell ref="A74:A75"/>
    <mergeCell ref="B74:D74"/>
    <mergeCell ref="K74:M74"/>
    <mergeCell ref="N74:P74"/>
    <mergeCell ref="Q74:S74"/>
    <mergeCell ref="K28:M28"/>
    <mergeCell ref="Q51:S51"/>
    <mergeCell ref="A49:S49"/>
    <mergeCell ref="K51:M51"/>
    <mergeCell ref="N51:P51"/>
    <mergeCell ref="A51:A52"/>
    <mergeCell ref="B51:D51"/>
    <mergeCell ref="E51:G51"/>
    <mergeCell ref="A26:S26"/>
    <mergeCell ref="A28:A29"/>
    <mergeCell ref="Q28:S28"/>
    <mergeCell ref="A60:S60"/>
    <mergeCell ref="A62:A63"/>
    <mergeCell ref="B62:D62"/>
    <mergeCell ref="E62:G62"/>
    <mergeCell ref="H62:J62"/>
    <mergeCell ref="K62:M62"/>
    <mergeCell ref="N62:P62"/>
    <mergeCell ref="Q62:S62"/>
    <mergeCell ref="H28:J28"/>
    <mergeCell ref="H51:J51"/>
    <mergeCell ref="N28:P28"/>
    <mergeCell ref="B28:D28"/>
    <mergeCell ref="E28:G28"/>
    <mergeCell ref="A1:S1"/>
    <mergeCell ref="E3:G3"/>
    <mergeCell ref="H3:J3"/>
    <mergeCell ref="K3:M3"/>
    <mergeCell ref="N3:P3"/>
    <mergeCell ref="Q3:S3"/>
    <mergeCell ref="A3:A4"/>
    <mergeCell ref="B3:D3"/>
  </mergeCells>
  <printOptions horizontalCentered="1"/>
  <pageMargins left="0.15748031496062992" right="0.2755905511811024" top="0.9055118110236221" bottom="0.3937007874015748" header="0.2755905511811024" footer="0"/>
  <pageSetup firstPageNumber="17" useFirstPageNumber="1" horizontalDpi="600" verticalDpi="600" orientation="landscape" paperSize="9" r:id="rId1"/>
  <headerFooter alignWithMargins="0">
    <oddHeader>&amp;C&amp;"TH SarabunPSK,Bold"มหาวิทยาลัยทักษิณ  วิทยาเขตสงขลา
จำนวนนิสิตระดับปริญญาตรี   ประจำปีการศึกษา  2565</oddHeader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7  กรกฎาคม  2565</oddFooter>
  </headerFooter>
  <rowBreaks count="5" manualBreakCount="5">
    <brk id="25" max="255" man="1"/>
    <brk id="48" max="255" man="1"/>
    <brk id="59" max="255" man="1"/>
    <brk id="71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สถิติ2563</dc:title>
  <dc:subject/>
  <dc:creator>rg_sopin</dc:creator>
  <cp:keywords/>
  <dc:description/>
  <cp:lastModifiedBy>Nisa</cp:lastModifiedBy>
  <cp:lastPrinted>2022-07-20T10:57:00Z</cp:lastPrinted>
  <dcterms:created xsi:type="dcterms:W3CDTF">2006-06-13T03:58:10Z</dcterms:created>
  <dcterms:modified xsi:type="dcterms:W3CDTF">2022-07-22T03:19:49Z</dcterms:modified>
  <cp:category/>
  <cp:version/>
  <cp:contentType/>
  <cp:contentStatus/>
</cp:coreProperties>
</file>