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สัณสนี\SANSANEE\1.ตาล\1.รายงาน\รายงานขึ้นเว็บไซต์\รายงานปีงบประมาณ 2565\"/>
    </mc:Choice>
  </mc:AlternateContent>
  <bookViews>
    <workbookView xWindow="0" yWindow="0" windowWidth="28800" windowHeight="11700"/>
  </bookViews>
  <sheets>
    <sheet name="ปีงปม.65สรุป" sheetId="11" r:id="rId1"/>
    <sheet name="ปีงปม.65รายละเอียด" sheetId="4" r:id="rId2"/>
    <sheet name="ปีงปม.64" sheetId="5" r:id="rId3"/>
    <sheet name="ปีงปม.63" sheetId="6" r:id="rId4"/>
    <sheet name="ปีงปม.62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4" l="1"/>
  <c r="O139" i="4" s="1"/>
  <c r="O138" i="4" s="1"/>
  <c r="N138" i="4"/>
  <c r="M138" i="4"/>
  <c r="L138" i="4"/>
  <c r="K138" i="4"/>
  <c r="J138" i="4"/>
  <c r="O137" i="4"/>
  <c r="O135" i="4" s="1"/>
  <c r="O136" i="4"/>
  <c r="N135" i="4"/>
  <c r="M135" i="4"/>
  <c r="L135" i="4"/>
  <c r="K135" i="4"/>
  <c r="J135" i="4"/>
  <c r="I135" i="4"/>
  <c r="O134" i="4"/>
  <c r="O133" i="4"/>
  <c r="O132" i="4"/>
  <c r="O131" i="4"/>
  <c r="O130" i="4"/>
  <c r="O129" i="4"/>
  <c r="O128" i="4"/>
  <c r="O127" i="4"/>
  <c r="N127" i="4"/>
  <c r="M127" i="4"/>
  <c r="L127" i="4"/>
  <c r="K127" i="4"/>
  <c r="J127" i="4"/>
  <c r="I127" i="4"/>
  <c r="O126" i="4"/>
  <c r="O125" i="4"/>
  <c r="O124" i="4"/>
  <c r="O123" i="4"/>
  <c r="O122" i="4"/>
  <c r="O120" i="4" s="1"/>
  <c r="O121" i="4"/>
  <c r="N120" i="4"/>
  <c r="M120" i="4"/>
  <c r="L120" i="4"/>
  <c r="K120" i="4"/>
  <c r="J120" i="4"/>
  <c r="I120" i="4"/>
  <c r="O119" i="4"/>
  <c r="O118" i="4"/>
  <c r="I117" i="4"/>
  <c r="O117" i="4" s="1"/>
  <c r="O116" i="4"/>
  <c r="O115" i="4"/>
  <c r="O114" i="4"/>
  <c r="O113" i="4"/>
  <c r="O112" i="4"/>
  <c r="K111" i="4"/>
  <c r="J111" i="4"/>
  <c r="I111" i="4"/>
  <c r="O111" i="4" s="1"/>
  <c r="O110" i="4"/>
  <c r="O109" i="4"/>
  <c r="O108" i="4"/>
  <c r="K108" i="4"/>
  <c r="J108" i="4"/>
  <c r="I108" i="4"/>
  <c r="I107" i="4"/>
  <c r="I103" i="4" s="1"/>
  <c r="K106" i="4"/>
  <c r="J106" i="4"/>
  <c r="O106" i="4" s="1"/>
  <c r="I106" i="4"/>
  <c r="O105" i="4"/>
  <c r="O104" i="4"/>
  <c r="N103" i="4"/>
  <c r="M103" i="4"/>
  <c r="L103" i="4"/>
  <c r="K103" i="4"/>
  <c r="O102" i="4"/>
  <c r="O101" i="4"/>
  <c r="O100" i="4"/>
  <c r="O99" i="4"/>
  <c r="I98" i="4"/>
  <c r="O98" i="4" s="1"/>
  <c r="I97" i="4"/>
  <c r="O97" i="4" s="1"/>
  <c r="O96" i="4"/>
  <c r="O95" i="4"/>
  <c r="O94" i="4"/>
  <c r="O93" i="4"/>
  <c r="O92" i="4"/>
  <c r="O91" i="4"/>
  <c r="O90" i="4"/>
  <c r="O89" i="4"/>
  <c r="O88" i="4"/>
  <c r="O87" i="4"/>
  <c r="O86" i="4"/>
  <c r="O85" i="4"/>
  <c r="N84" i="4"/>
  <c r="M84" i="4"/>
  <c r="L84" i="4"/>
  <c r="K84" i="4"/>
  <c r="J84" i="4"/>
  <c r="I84" i="4"/>
  <c r="O83" i="4"/>
  <c r="O82" i="4"/>
  <c r="O81" i="4"/>
  <c r="O80" i="4" s="1"/>
  <c r="N80" i="4"/>
  <c r="M80" i="4"/>
  <c r="L80" i="4"/>
  <c r="K80" i="4"/>
  <c r="J80" i="4"/>
  <c r="I80" i="4"/>
  <c r="O79" i="4"/>
  <c r="O78" i="4"/>
  <c r="O77" i="4"/>
  <c r="O76" i="4" s="1"/>
  <c r="N76" i="4"/>
  <c r="M76" i="4"/>
  <c r="L76" i="4"/>
  <c r="K76" i="4"/>
  <c r="J76" i="4"/>
  <c r="I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 s="1"/>
  <c r="N55" i="4"/>
  <c r="M55" i="4"/>
  <c r="L55" i="4"/>
  <c r="K55" i="4"/>
  <c r="J55" i="4"/>
  <c r="I55" i="4"/>
  <c r="O54" i="4"/>
  <c r="O52" i="4" s="1"/>
  <c r="O53" i="4"/>
  <c r="N52" i="4"/>
  <c r="M52" i="4"/>
  <c r="L52" i="4"/>
  <c r="K52" i="4"/>
  <c r="J52" i="4"/>
  <c r="I52" i="4"/>
  <c r="O51" i="4"/>
  <c r="O50" i="4"/>
  <c r="O49" i="4"/>
  <c r="O48" i="4"/>
  <c r="O47" i="4"/>
  <c r="I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I29" i="4"/>
  <c r="I28" i="4"/>
  <c r="O28" i="4" s="1"/>
  <c r="O27" i="4" s="1"/>
  <c r="N27" i="4"/>
  <c r="M27" i="4"/>
  <c r="L27" i="4"/>
  <c r="K27" i="4"/>
  <c r="J27" i="4"/>
  <c r="O26" i="4"/>
  <c r="O25" i="4"/>
  <c r="O24" i="4"/>
  <c r="O23" i="4"/>
  <c r="O22" i="4"/>
  <c r="O21" i="4"/>
  <c r="O20" i="4"/>
  <c r="O19" i="4"/>
  <c r="O18" i="4"/>
  <c r="O16" i="4" s="1"/>
  <c r="O17" i="4"/>
  <c r="N16" i="4"/>
  <c r="M16" i="4"/>
  <c r="L16" i="4"/>
  <c r="K16" i="4"/>
  <c r="J16" i="4"/>
  <c r="I16" i="4"/>
  <c r="O15" i="4"/>
  <c r="O14" i="4"/>
  <c r="I13" i="4"/>
  <c r="I8" i="4" s="1"/>
  <c r="O12" i="4"/>
  <c r="O11" i="4"/>
  <c r="O10" i="4"/>
  <c r="O9" i="4"/>
  <c r="I9" i="4"/>
  <c r="N8" i="4"/>
  <c r="N140" i="4" s="1"/>
  <c r="M8" i="4"/>
  <c r="M140" i="4" s="1"/>
  <c r="L8" i="4"/>
  <c r="L140" i="4" s="1"/>
  <c r="K8" i="4"/>
  <c r="K140" i="4" s="1"/>
  <c r="J8" i="4"/>
  <c r="I21" i="11"/>
  <c r="H21" i="11"/>
  <c r="G21" i="11"/>
  <c r="F21" i="11"/>
  <c r="E21" i="11"/>
  <c r="D21" i="11"/>
  <c r="C21" i="11"/>
  <c r="O8" i="4" l="1"/>
  <c r="O84" i="4"/>
  <c r="O107" i="4"/>
  <c r="O103" i="4" s="1"/>
  <c r="O13" i="4"/>
  <c r="I138" i="4"/>
  <c r="J103" i="4"/>
  <c r="J140" i="4" s="1"/>
  <c r="I27" i="4"/>
  <c r="I140" i="4" s="1"/>
  <c r="O94" i="6"/>
  <c r="N94" i="6"/>
  <c r="M94" i="6"/>
  <c r="L94" i="6"/>
  <c r="K94" i="6"/>
  <c r="J94" i="6"/>
  <c r="I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K67" i="6"/>
  <c r="J67" i="6"/>
  <c r="O67" i="6" s="1"/>
  <c r="K66" i="6"/>
  <c r="J66" i="6"/>
  <c r="J60" i="6" s="1"/>
  <c r="O65" i="6"/>
  <c r="O64" i="6"/>
  <c r="O63" i="6"/>
  <c r="K62" i="6"/>
  <c r="K60" i="6" s="1"/>
  <c r="J62" i="6"/>
  <c r="O61" i="6"/>
  <c r="N60" i="6"/>
  <c r="M60" i="6"/>
  <c r="L60" i="6"/>
  <c r="I60" i="6"/>
  <c r="O59" i="6"/>
  <c r="O58" i="6"/>
  <c r="O57" i="6"/>
  <c r="O56" i="6"/>
  <c r="O55" i="6"/>
  <c r="O54" i="6"/>
  <c r="O53" i="6"/>
  <c r="O52" i="6"/>
  <c r="O51" i="6"/>
  <c r="O50" i="6"/>
  <c r="O49" i="6"/>
  <c r="J48" i="6"/>
  <c r="O48" i="6" s="1"/>
  <c r="O47" i="6"/>
  <c r="O46" i="6"/>
  <c r="O45" i="6"/>
  <c r="O44" i="6"/>
  <c r="O43" i="6"/>
  <c r="M43" i="6"/>
  <c r="L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N10" i="6"/>
  <c r="N96" i="6" s="1"/>
  <c r="M10" i="6"/>
  <c r="M96" i="6" s="1"/>
  <c r="L10" i="6"/>
  <c r="L96" i="6" s="1"/>
  <c r="K10" i="6"/>
  <c r="J10" i="6"/>
  <c r="I10" i="6"/>
  <c r="I96" i="6" s="1"/>
  <c r="O9" i="6"/>
  <c r="O8" i="6"/>
  <c r="N8" i="6"/>
  <c r="M8" i="6"/>
  <c r="L8" i="6"/>
  <c r="K8" i="6"/>
  <c r="J8" i="6"/>
  <c r="I8" i="6"/>
  <c r="O107" i="5"/>
  <c r="N107" i="5"/>
  <c r="M107" i="5"/>
  <c r="L107" i="5"/>
  <c r="K107" i="5"/>
  <c r="J107" i="5"/>
  <c r="I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I95" i="5"/>
  <c r="O94" i="5"/>
  <c r="O93" i="5"/>
  <c r="O92" i="5"/>
  <c r="O91" i="5"/>
  <c r="M90" i="5"/>
  <c r="M64" i="5" s="1"/>
  <c r="L90" i="5"/>
  <c r="L64" i="5" s="1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N64" i="5"/>
  <c r="K64" i="5"/>
  <c r="J64" i="5"/>
  <c r="I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I41" i="5"/>
  <c r="O41" i="5" s="1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I19" i="5"/>
  <c r="O19" i="5" s="1"/>
  <c r="O18" i="5"/>
  <c r="K18" i="5"/>
  <c r="J18" i="5"/>
  <c r="I18" i="5"/>
  <c r="K17" i="5"/>
  <c r="J17" i="5"/>
  <c r="I17" i="5"/>
  <c r="O17" i="5" s="1"/>
  <c r="O16" i="5"/>
  <c r="K15" i="5"/>
  <c r="J15" i="5"/>
  <c r="I15" i="5"/>
  <c r="O15" i="5" s="1"/>
  <c r="K14" i="5"/>
  <c r="J14" i="5"/>
  <c r="J12" i="5" s="1"/>
  <c r="J109" i="5" s="1"/>
  <c r="I14" i="5"/>
  <c r="O14" i="5" s="1"/>
  <c r="K13" i="5"/>
  <c r="K12" i="5" s="1"/>
  <c r="K109" i="5" s="1"/>
  <c r="J13" i="5"/>
  <c r="I13" i="5"/>
  <c r="O13" i="5" s="1"/>
  <c r="N12" i="5"/>
  <c r="M12" i="5"/>
  <c r="L12" i="5"/>
  <c r="O11" i="5"/>
  <c r="O10" i="5"/>
  <c r="O9" i="5"/>
  <c r="O8" i="5"/>
  <c r="N8" i="5"/>
  <c r="N109" i="5" s="1"/>
  <c r="M8" i="5"/>
  <c r="L8" i="5"/>
  <c r="K8" i="5"/>
  <c r="J8" i="5"/>
  <c r="I8" i="5"/>
  <c r="O140" i="4" l="1"/>
  <c r="J96" i="6"/>
  <c r="O10" i="6"/>
  <c r="K96" i="6"/>
  <c r="O62" i="6"/>
  <c r="O60" i="6" s="1"/>
  <c r="O66" i="6"/>
  <c r="L109" i="5"/>
  <c r="M109" i="5"/>
  <c r="O12" i="5"/>
  <c r="O90" i="5"/>
  <c r="O64" i="5" s="1"/>
  <c r="I12" i="5"/>
  <c r="I109" i="5" s="1"/>
  <c r="G110" i="6" l="1"/>
  <c r="G114" i="6" s="1"/>
  <c r="F109" i="6"/>
  <c r="F113" i="6" s="1"/>
  <c r="G106" i="6"/>
  <c r="F105" i="6"/>
  <c r="N98" i="6"/>
  <c r="N100" i="6" s="1"/>
  <c r="O96" i="6"/>
  <c r="O109" i="5"/>
  <c r="O73" i="7" l="1"/>
  <c r="N73" i="7"/>
  <c r="M73" i="7"/>
  <c r="L73" i="7"/>
  <c r="K73" i="7"/>
  <c r="J73" i="7"/>
  <c r="I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49" i="7" s="1"/>
  <c r="O54" i="7"/>
  <c r="O53" i="7"/>
  <c r="O52" i="7"/>
  <c r="O51" i="7"/>
  <c r="O50" i="7"/>
  <c r="N49" i="7"/>
  <c r="M49" i="7"/>
  <c r="L49" i="7"/>
  <c r="K49" i="7"/>
  <c r="J49" i="7"/>
  <c r="I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 s="1"/>
  <c r="N12" i="7"/>
  <c r="N75" i="7" s="1"/>
  <c r="M12" i="7"/>
  <c r="M75" i="7" s="1"/>
  <c r="L12" i="7"/>
  <c r="L75" i="7" s="1"/>
  <c r="K12" i="7"/>
  <c r="K75" i="7" s="1"/>
  <c r="J12" i="7"/>
  <c r="J75" i="7" s="1"/>
  <c r="I12" i="7"/>
  <c r="I75" i="7" s="1"/>
  <c r="O11" i="7"/>
  <c r="O8" i="7" s="1"/>
  <c r="O10" i="7"/>
  <c r="O9" i="7"/>
  <c r="N8" i="7"/>
  <c r="M8" i="7"/>
  <c r="L8" i="7"/>
  <c r="K8" i="7"/>
  <c r="J8" i="7"/>
  <c r="I8" i="7"/>
  <c r="O75" i="7" l="1"/>
</calcChain>
</file>

<file path=xl/sharedStrings.xml><?xml version="1.0" encoding="utf-8"?>
<sst xmlns="http://schemas.openxmlformats.org/spreadsheetml/2006/main" count="2744" uniqueCount="1466">
  <si>
    <t>เลขที่ใบเสร็จ</t>
  </si>
  <si>
    <t>-</t>
  </si>
  <si>
    <t>คณะศึกษาศาสตร์</t>
  </si>
  <si>
    <t>คณะวิทยาศาสตร์</t>
  </si>
  <si>
    <t>กองทุนวิจัยมหาวิทยาลัยทักษิณ</t>
  </si>
  <si>
    <t>ผู้ช่วยศาสตราจารย์สุธรรม ขนาบศักดิ์</t>
  </si>
  <si>
    <t>คณะเศรษฐศาสตร์และบริหารธุรกิจ</t>
  </si>
  <si>
    <t>สถาบันวิจัยและพัฒนา</t>
  </si>
  <si>
    <t>คณะวิทยาการสุขภาพและการกีฬา</t>
  </si>
  <si>
    <t>คณะมนุษยศาสตร์และสังคมศาสตร์</t>
  </si>
  <si>
    <t>อ.ดร.นันทรัตน์ พฤกษาพิทักษ์</t>
  </si>
  <si>
    <t>ผศ.ดร.อมลวรรณ วีระธรรมโม</t>
  </si>
  <si>
    <t>มหาวิทยาลัยทักษิณ วิทยาเขตพัทลุง</t>
  </si>
  <si>
    <t>รายละเอียดเงินรับรายได้ประเภททุนสนับสนุนเพื่อการวิจัย</t>
  </si>
  <si>
    <t>ลำดับ
ที่</t>
  </si>
  <si>
    <t>ข้อมูลการรับเงิน</t>
  </si>
  <si>
    <t>ค่าธรรมเนียมการวิจัย ตามระเบียบฯว่าด้วย การบริหารจัดการทุนอุดหนุน
การวิจัยจากแหล่งทุนภายนอก พ.ศ. 2557</t>
  </si>
  <si>
    <t>จัดสรรเป็น
ยอดเงินเบิกจ่าย
เพื่อการวิจัย</t>
  </si>
  <si>
    <t>วันที่</t>
  </si>
  <si>
    <t>เลขที่ใบสำคัญ</t>
  </si>
  <si>
    <t>ชื่อ-สกุล (นักวิจัย)</t>
  </si>
  <si>
    <t>หน่วยงานที่สังกัด</t>
  </si>
  <si>
    <t>รับจากหน่วยงาน</t>
  </si>
  <si>
    <t>คำอธิบายรายการ</t>
  </si>
  <si>
    <t>จำนวนเงินรับ
(100%)</t>
  </si>
  <si>
    <t>กรณีแหล่งทุนให้หักค่าธรรมเนียม
ตามระเบียบมหาวิทยาลัย
(10%จากยอดรับทั้งหมด)</t>
  </si>
  <si>
    <t>กรณีแหล่งทุนมีเงื่อนไขพิเศษอื่น ๆ
(อาทิเช่น ยกเว้นการหักค่าธรรมเนียม/
ระบุจำนวนเงินที่บำรุงมหาวิทยาลัย)</t>
  </si>
  <si>
    <t xml:space="preserve">จัดสรรให้แก่
กองทุนวิจัย
ม. ทักษิณ
</t>
  </si>
  <si>
    <t xml:space="preserve">จัดสรรให้แก่สำนักงาน/คณะ/
สาขาของนักวิจัย
</t>
  </si>
  <si>
    <r>
      <rPr>
        <b/>
        <u/>
        <sz val="13"/>
        <color theme="1"/>
        <rFont val="TH SarabunPSK"/>
        <family val="2"/>
      </rPr>
      <t>ยกเว้น</t>
    </r>
    <r>
      <rPr>
        <b/>
        <sz val="13"/>
        <color theme="1"/>
        <rFont val="TH SarabunPSK"/>
        <family val="2"/>
      </rPr>
      <t xml:space="preserve">
ค่าธรรมเนียม
การวิจัย</t>
    </r>
  </si>
  <si>
    <t>สำนักงานมหาวิทยาลัย - วิทยาเขตสงขลา</t>
  </si>
  <si>
    <t>องค์กรปกครองส่วนท้องถิ่น
จำนวน 12 หน่วยงาน</t>
  </si>
  <si>
    <t>วิทยาลัยนานาชาติ</t>
  </si>
  <si>
    <t>องค์กรปกครองส่วนท้องถิ่น
จำนวน 4 หน่วยงาน</t>
  </si>
  <si>
    <t>องค์กรปกครองส่วนท้องถิ่น
จำนวน 15 หน่วยงาน</t>
  </si>
  <si>
    <t>อาจารย์ ดร.พินิจ ดวงจินดา</t>
  </si>
  <si>
    <t>องค์กรปกครองส่วนท้องถิ่น
จำนวน 2 หน่วยงาน</t>
  </si>
  <si>
    <t>คณะศิลปกรรมศาสตร์</t>
  </si>
  <si>
    <t>มหาวิทยาลัยสงขลานครินทร์</t>
  </si>
  <si>
    <t>R</t>
  </si>
  <si>
    <t>องค์กรปกครองส่วนท้องถิ่น
จำนวน 10 หน่วยงาน</t>
  </si>
  <si>
    <t>PL2-2561:1/7</t>
  </si>
  <si>
    <t>องค์กรปกครองส่วนท้องถิ่น
จำนวน 1 หน่วยงาน</t>
  </si>
  <si>
    <t>องค์กรปกครองส่วนท้องถิ่น
จำนวน 17 หน่วยงาน</t>
  </si>
  <si>
    <t>องค์กรปกครองส่วนท้องถิ่น
จำนวน 5 หน่วยงาน</t>
  </si>
  <si>
    <t>ผศ.ดร.มณฑนา พิพัฒน์เพ็ญ</t>
  </si>
  <si>
    <t>สำนักงานปลัดกระทรวงยุติธรรม</t>
  </si>
  <si>
    <t>องค์กรปกครองส่วนท้องถิ่น
จำนวน 7 หน่วยงาน</t>
  </si>
  <si>
    <t>คณะนิติศาสตร์</t>
  </si>
  <si>
    <t>สำนักงานคณะกรรมการ
วิจัยแห่งชาติ</t>
  </si>
  <si>
    <t>สำนักงานเลขาธิการสภา
การศึกษา</t>
  </si>
  <si>
    <t>ผู้ช่วยศาสตราจารย์ ดร.อุษา อ้นทอง</t>
  </si>
  <si>
    <t>องค์กรปกครองส่วนท้องถิ่น
จำนวน 3 หน่วยงาน</t>
  </si>
  <si>
    <t>องค์กรปกครองส่วนท้องถิ่น
จำนวน 6 หน่วยงาน</t>
  </si>
  <si>
    <t>สำนักงานมหาวิทยาลัย - วิทยาเขตพัทลุง</t>
  </si>
  <si>
    <t>ผศ.ดร.สุภฎา คีรีรัฐนิคม</t>
  </si>
  <si>
    <t>DSM Singapore Industrial Pte.Ltd.</t>
  </si>
  <si>
    <t>BASF New Business 
GmbH</t>
  </si>
  <si>
    <t>อาจารย์ ดร.พีรนาฎ คิดดี</t>
  </si>
  <si>
    <t>อาจารย์ ดร.จักรพงศ์ ไชยบุรี</t>
  </si>
  <si>
    <t>อาจารย์ ดร.สุวิมล จุงจิตร์</t>
  </si>
  <si>
    <t>สำนักงานพัฒนาวิทยาศาตร์
และเทคโนโลยีแห่งชาติ</t>
  </si>
  <si>
    <t>สำนักงานพัฒนาเศรษฐกิจ
จากฐานชีวภาพ
(องค์การมหาชน)</t>
  </si>
  <si>
    <t>คณะวิทยาการสุขภาพ
และการกีฬา</t>
  </si>
  <si>
    <t>สำนักงานพัฒนาวิทยาศาสตร์
และเทคโนโลยีแห่งชาติ 
(สวทช.)</t>
  </si>
  <si>
    <t>หน่วยงานลักษณะพิเศษ - สำนักบ่มเพาะวิชาการเพื่อวิสาหกิจในชุมชน</t>
  </si>
  <si>
    <t>ผู้จัดทำ .........................................................</t>
  </si>
  <si>
    <t xml:space="preserve">       ผู้ตรวจสอบ....................................................</t>
  </si>
  <si>
    <t>ผู้อนุมัติ..................................................</t>
  </si>
  <si>
    <t>(นางสาวมานิกา ทองฤกษ์)</t>
  </si>
  <si>
    <t>(นางจันทิมา  คงคาลัย)</t>
  </si>
  <si>
    <t>หัวหน้ากลุ่มภารกิจด้านบัญชี</t>
  </si>
  <si>
    <t>หัวหน้ากลุ่มภารกิจด้านการเงิน</t>
  </si>
  <si>
    <t>หัวหน้าฝ่ายการคลังและทรัพย์สิน</t>
  </si>
  <si>
    <t>สำหรับปีงบประมาณ 2562  ระยะเวลาดำเนินการ 1  ตุลาคม 2561  สิ้นสุด 30 กันยายน 2562</t>
  </si>
  <si>
    <t>วิทยาลัยการจัดการเพื่อการพัฒนา</t>
  </si>
  <si>
    <t>PR2-2562:1/16</t>
  </si>
  <si>
    <t>RV02050200362100164</t>
  </si>
  <si>
    <t>ผศ.ดร.อภิวัฒน์ สมาธิ</t>
  </si>
  <si>
    <t>ห้างหุ้นส่วนจำกัด โรจนกิจ เทรดดิ้ง</t>
  </si>
  <si>
    <t>ค่าธรรมเนียมร้อยละ 10 จากการวิจัยเรื่อง 
แนวทางการดำเนินการกำจัดขยะมูลฝอย
อย่างมีประสิทธิภาพกรณีศึกษาเทศบาล
นครเชียงราย วงเงินทั้งสิ้น 200,000 บาท</t>
  </si>
  <si>
    <t>01/11/2561</t>
  </si>
  <si>
    <t>PR2-2562:1/32</t>
  </si>
  <si>
    <t>RV02050200362110010</t>
  </si>
  <si>
    <t>บริษัท ซุปเปอร์สกาย
เอนเนอร์ยี จำกัด</t>
  </si>
  <si>
    <r>
      <t xml:space="preserve">สัญญาเลขที่ TSU 03/เอกชน ทุนอุดหนุน
การวิจัย เรื่อง แนวทางการดำเนินธุรกิจ
การแปรรูปพลังงานขยะชุมชนโดยใช้เทคโนโลยีแก๊สซิฟิเคชั่น งวดที่ 1 
</t>
    </r>
    <r>
      <rPr>
        <b/>
        <sz val="13"/>
        <color theme="1"/>
        <rFont val="TH SarabunPSK"/>
        <family val="2"/>
      </rPr>
      <t>(วงเงินทั้งสิ้น 500,000.00 บาท)</t>
    </r>
  </si>
  <si>
    <t>12/09/2562</t>
  </si>
  <si>
    <t>PR2-2562:7/48</t>
  </si>
  <si>
    <t>RV02050200362090262</t>
  </si>
  <si>
    <t>วิสาหกิจชุมชนสมุนไพรไทย
ท่าชุมพล</t>
  </si>
  <si>
    <r>
      <t xml:space="preserve">ค่าธรรมเนียมร้อยละ 10 จากการวิจัยเรื่อง 
การดำเนินงานของวิสาหกิจชุมชนสมุนไพร
ไทยท่าชุมพลต่อแนวทางการปลูกพืชกัญชา
เพื่อประโยชน์ทางการแพทย์แผนไทยและ
การวิจัยภายใต้เงื่อนไขกฎหมายเพื่อ
การพัฒนา งบประมาณทั้งสิ้น 500,000 บ. 
</t>
    </r>
    <r>
      <rPr>
        <b/>
        <u/>
        <sz val="13"/>
        <color theme="1"/>
        <rFont val="TH SarabunPSK"/>
        <family val="2"/>
      </rPr>
      <t xml:space="preserve">งวดที่ 1 แบ่งจ่าย 250,000 บาท </t>
    </r>
  </si>
  <si>
    <t>PL2-2562:1/2</t>
  </si>
  <si>
    <t>RV02050200362100134</t>
  </si>
  <si>
    <t>องค์กรปกครองส่วนท้องถิ่น
จำนวน 19 หน่วยงาน</t>
  </si>
  <si>
    <t xml:space="preserve">ทุนอุดหนุนดำเนินการวิจัยแผนงานวิจัยเรื่อง 
สำรวจความพึงพอใจของประชาชนที่มีผล
ต่อการดำเนินงานขององค์กรปกครอง
ส่วนท้องถิ่น ประจำปีงบประมาณ 
พ.ศ.2561-2564 </t>
  </si>
  <si>
    <t>PL2-2562:1/1</t>
  </si>
  <si>
    <t>RV02050200362100136</t>
  </si>
  <si>
    <t>องค์กรปกครองส่วนท้องถิ่น
จำนวน 27 หน่วยงาน</t>
  </si>
  <si>
    <t>PL2-2562:1/3</t>
  </si>
  <si>
    <t>RV02050200362100205</t>
  </si>
  <si>
    <t>องค์กรปกครองส่วนท้องถิ่น
จำนวน 21 หน่วยงาน</t>
  </si>
  <si>
    <t>PL2-2562:1/5</t>
  </si>
  <si>
    <t>RV02050200362100324</t>
  </si>
  <si>
    <t>องค์กรปกครองส่วนท้องถิ่น
จำนวน 22 หน่วยงาน</t>
  </si>
  <si>
    <t>05/11/2561</t>
  </si>
  <si>
    <t>PL2-2562:1/6</t>
  </si>
  <si>
    <t>RV02050200362110039</t>
  </si>
  <si>
    <t>องค์กรปกครองส่วนท้องถิ่น
จำนวน 14 หน่วยงาน</t>
  </si>
  <si>
    <t>15/11/2561</t>
  </si>
  <si>
    <t>PR2-2562:1/45</t>
  </si>
  <si>
    <t>RV02050200362110192</t>
  </si>
  <si>
    <r>
      <t xml:space="preserve">สัญญาจ้างที่ปรึกษาเลขที่ 134/2560 ของ
สำนักงานปลัดกระทรวงยุติธรรม ว่าจ้างให้
เป็นที่ปรึกษาโครงการปฏิบัติการการจัดการ
ศึกษาเพื่อสร้างทักษะชีวิตสำหรับเด็กและ
เยาวชนในสถานพินิจและคุ้มครองเด็กและ
เยาวชน ศูนย์ฝึกอบรมเด็กและเยาวชนใน
จังหวัดชายแดนภาคใต้ งวดที่ 5 
</t>
    </r>
    <r>
      <rPr>
        <b/>
        <sz val="13"/>
        <color theme="1"/>
        <rFont val="TH SarabunPSK"/>
        <family val="2"/>
      </rPr>
      <t>(งบประมาณทั้งสิ้น 1,000,000 บาท)</t>
    </r>
  </si>
  <si>
    <t>16/11/2561</t>
  </si>
  <si>
    <t>PL2-2562:1/8</t>
  </si>
  <si>
    <t>RV02050200362110210</t>
  </si>
  <si>
    <t>องค์กรปกครองส่วนท้องถิ่น
จำนวน 28 หน่วยงาน</t>
  </si>
  <si>
    <t>PL2-2562:1/9</t>
  </si>
  <si>
    <t>RV02050200362110211</t>
  </si>
  <si>
    <t>ทุนอุดหนุนดำเนินการวิจัยแผนงานวิจัยเรื่อง 
สำรวจความพึงพอใจของประชาชนที่มีผล
ต่อการดำเนินงานขององค์กรปกครอง
ส่วนท้องถิ่น ประจำปีงบประมาณ 
พ.ศ.2561-2564 (เงินประกันผลงาน)</t>
  </si>
  <si>
    <t>RV02050200362110212</t>
  </si>
  <si>
    <t xml:space="preserve">ทุนอุดหนุนดำเนินการวิจัยแผนงานวิจัย
เรื่อง สำรวจความพึงพอใจของผู้รับบริการ
สำหรับการประเมินประสิทธิภาพและ
ประสิทธิผลการปฏิบัติราชการขององค์กร
ปกครองส่วนท้องถิ่น ประจำปีงบประมาณ 
พ.ศ.2561 </t>
  </si>
  <si>
    <t>30/11/2561</t>
  </si>
  <si>
    <t>PL2-2562:1/10</t>
  </si>
  <si>
    <t>RV02050200362110331</t>
  </si>
  <si>
    <t>องค์กรปกครองส่วนท้องถิ่น
จำนวน 16 หน่วยงาน</t>
  </si>
  <si>
    <t>17/12/2561</t>
  </si>
  <si>
    <t>PL2-2562:1/11</t>
  </si>
  <si>
    <t>RV02050200362120118</t>
  </si>
  <si>
    <t>18/12/2561</t>
  </si>
  <si>
    <t>PL2-2562:1/12</t>
  </si>
  <si>
    <t>RV02050200362120122</t>
  </si>
  <si>
    <t>24/12/2561</t>
  </si>
  <si>
    <t>PL2-2562:1/14</t>
  </si>
  <si>
    <t>RV02050200362120192</t>
  </si>
  <si>
    <t>25/12/2561</t>
  </si>
  <si>
    <t>PR2-2562:2/42</t>
  </si>
  <si>
    <t>RV02050200362120215</t>
  </si>
  <si>
    <t>22/02/2562</t>
  </si>
  <si>
    <t>PR2-2562:3/50</t>
  </si>
  <si>
    <t>RV02050200362020263</t>
  </si>
  <si>
    <r>
      <t xml:space="preserve">สัญญาจ้างที่ปรึกษาเลขที่ 134/2560 ของ
สำนักงานปลัดกระทรวงยุติธรรม ว่าจ้างให้
เป็นที่ปรึกษาโครงการปฏิบัติการการจัดการ
ศึกษาเพื่อสร้างทักษะชีวิตสำหรับเด็กและ
เยาวชนในสถานพินิจและคุ้มครองเด็กและ
เยาวชน ศูนย์ฝึกอบรมเด็กและเยาวชนใน
จังหวัดชายแดนภาคใต้ เงินประกันผลงาน
</t>
    </r>
    <r>
      <rPr>
        <b/>
        <sz val="13"/>
        <color theme="1"/>
        <rFont val="TH SarabunPSK"/>
        <family val="2"/>
      </rPr>
      <t>(งบประมาณทั้งสิ้น 1,000,000 บาท)</t>
    </r>
  </si>
  <si>
    <t>13/03/2562</t>
  </si>
  <si>
    <t>PR2-2562:4/19</t>
  </si>
  <si>
    <t>RV02050200362030160</t>
  </si>
  <si>
    <t>อาจารย์ ดร.วิชชาญ จุลหริก</t>
  </si>
  <si>
    <t>บริษัทดนตรีและศิลปะ
ซิมโฟนี</t>
  </si>
  <si>
    <t>ตามสัญญาเลขที่ ซฟน.001/2562 
สัญญาจ้างดำเนินโครงการวิจัย เรื่อง 
มุมมองความสำเร็จของหลักสูตรดนตรี 
"Symphony Learning" ในการเสริมสร้าง
ศักยภาพการเรียนรู้ในกับเด็กและเยาวชน วงเงินตามสัญญา 600,000 บ. งวดที่ 1</t>
  </si>
  <si>
    <t>19/03/2562</t>
  </si>
  <si>
    <t>PL2-2562:1/19</t>
  </si>
  <si>
    <t>RV02050200362030221</t>
  </si>
  <si>
    <t>องค์การบริหารส่วนตำบล
ควนรู</t>
  </si>
  <si>
    <t>22/03/2562</t>
  </si>
  <si>
    <t>PR2-2562:4/30</t>
  </si>
  <si>
    <t>RV02050200362030282</t>
  </si>
  <si>
    <t>รองศาสตราจารย์กรกฎ ทองขะโชค</t>
  </si>
  <si>
    <t>โรงเรียนนายร้อยตำรวจ</t>
  </si>
  <si>
    <t xml:space="preserve">ตามสัญญาเลขที่ นว(ยธ)6/2561 
สัญญารับทุนอุดหนุนการวิจัย เรื่อง 
กระบวนการยุติธรรมเชิงสมานฉันท์เด็กและเยาวชนในจังหวัดชายแดนภาคใต้ งวดที่ 1
วงเงินตามสัญญา 1,100,000 บาท 
</t>
  </si>
  <si>
    <t>22/04/2562</t>
  </si>
  <si>
    <t>PR2-2562:4/49</t>
  </si>
  <si>
    <t>RV02050200362040184</t>
  </si>
  <si>
    <t>เครือข่ายอุดมศึกษา
ภาคใต้ตอนล่าง
(ม.สงขลานครินทร์)</t>
  </si>
  <si>
    <r>
      <t xml:space="preserve">ทุนอุดหนุนดำเนินการวิจัยจากเครือข่าย
อุดมศึกาภาคใต้ตอนล่าง เรื่อง การสร้าง
ชุมชนแห่งการเรียนรู้ครูประถมศึกษา 
เพื่อการพัฒนาทักษะการจัดการเรียนรู้
ภาษาไทย เพื่อการอ่านออกเขียนได้และ
การอ่านเชิงวิเคราะห์ โดยใช้บทอ่านหนังสือ
ของพ่อฯ - ภายใต้โครงการพัฒนาคุณภาพ
การศึกษาและการพัฒนาท้องถิ่นโดยมี
สถาบันอุดมศึกาเป็นพี่เลี้ยงประจำปี 2562 
</t>
    </r>
    <r>
      <rPr>
        <b/>
        <sz val="13"/>
        <color theme="1"/>
        <rFont val="TH SarabunPSK"/>
        <family val="2"/>
      </rPr>
      <t>งบประมาณทั้งสิ้น 570,000.00 บาท</t>
    </r>
  </si>
  <si>
    <t>01/05/2562</t>
  </si>
  <si>
    <t>PR2-2562:5/9</t>
  </si>
  <si>
    <t>RV02050200362050002</t>
  </si>
  <si>
    <t>อาจารย์ ดร.ศิรดา นวลประดิษฐ์</t>
  </si>
  <si>
    <t>สำนักงานกองทุน
สนับสนุนการวิจัย (สกว)</t>
  </si>
  <si>
    <t xml:space="preserve">เงินงวดพิเศษ ก . ตามสัญญาเลขที่ 
RDG5940004-SO6 เรื่อง การพัฒนา
ศักยภาพการคิดต้นทุนผลิตภัณฑ์และ
การใช้เทคนิคบัญชีบริหารของวิสาหกิจ
ชุมชนผู้ผลิตและแปรรูปข้าวสังข์หยดพัทลุง 
บ้านเขากลาง อำเภอควนขนุน 
จังหวัดพัทลุง </t>
  </si>
  <si>
    <t>02/05/2562</t>
  </si>
  <si>
    <t>PR2-2562:5/14</t>
  </si>
  <si>
    <t>RV02050200362050025</t>
  </si>
  <si>
    <t>อาจารย์ เจษฎา ทองขาว</t>
  </si>
  <si>
    <t>มูลนิธิอันเฟรล (ANFREIL)</t>
  </si>
  <si>
    <r>
      <t xml:space="preserve">ทุนอุดหนุนการวิจัย เรื่อง มาตรการทาง
กฎหมายเกี่ยวกับการเลือกตั้งของคนพิการ 
ตามพระราชบัญญัติประกอบรัฐธรรมนูญ
ว่าด้วยการเลือกตั้งสมาชิกสภาผู้แทนราษฎร 
พ.ศ.2561 งวดที่ 1 
</t>
    </r>
    <r>
      <rPr>
        <b/>
        <sz val="13"/>
        <color theme="1"/>
        <rFont val="TH SarabunPSK"/>
        <family val="2"/>
      </rPr>
      <t>งบประมาณทั้งสิ้น 2,700 USD</t>
    </r>
    <r>
      <rPr>
        <sz val="13"/>
        <color theme="1"/>
        <rFont val="TH SarabunPSK"/>
        <family val="2"/>
      </rPr>
      <t xml:space="preserve"> </t>
    </r>
  </si>
  <si>
    <t>21/05/2562</t>
  </si>
  <si>
    <t>PR2-2562:5/27</t>
  </si>
  <si>
    <t>RV02050200362050231</t>
  </si>
  <si>
    <t>ผศ.ดร.สุทธิพร บุญมาก</t>
  </si>
  <si>
    <r>
      <t xml:space="preserve">เงินงวดพิเศษ ก . ตามสัญญาเลขที่ 
RDG6010040 เรื่อง นโยบายการย้ายถิ่น
ข้าวของแรงงานชาวต่างชาติระดับทักษะ
ของประเทศสมาชิกอาเซียน : กรณีศึกษา
ประเทศสิงคโปร์และบรูไน 
</t>
    </r>
    <r>
      <rPr>
        <b/>
        <sz val="13"/>
        <color theme="1"/>
        <rFont val="TH SarabunPSK"/>
        <family val="2"/>
      </rPr>
      <t>(ส่วนของมหาวิทยาลัย ร้อยละ 25)</t>
    </r>
  </si>
  <si>
    <t>23/05/2562</t>
  </si>
  <si>
    <t>PR2-2562:5/31</t>
  </si>
  <si>
    <t>RV02050200362050243</t>
  </si>
  <si>
    <t>ตามสัญญาเลขที่ ซฟน.001/2562 
สัญญาจ้างดำเนินโครงการวิจัย เรื่อง 
มุมมองความสำเร็จของหลักสูตรดนตรี 
"Symphony Learning" ในการเสริมสร้าง
ศักยภาพการเรียนรู้ในกับเด็กและเยาวชน วงเงินตามสัญญา 600,000 บ. งวดที่ 2</t>
  </si>
  <si>
    <t>PR2-2562:5/34</t>
  </si>
  <si>
    <t>RV02050200362050245</t>
  </si>
  <si>
    <t>สถาบันพระปกเกล้า</t>
  </si>
  <si>
    <t>สัญญาเลขที่ พป106/2562 สัญญาจ้าง
ปฏิบัติงานศึกาวิจัยเรื่อง สิทธิและเสรีภาพ
ของประชาชนและชุมชนกับการปฏิบัติ
หน้าที่ของรัฐตามที่รัฐธรรมนูญกำหนด : 
บทเรียนเพื่อการพัฒนากลไกความร่วมมือ
ระหว่างภาครัฐกับประชาชาชนและชุมชน 
วงเงินทั้งสิ้น 180,000 บาท งวดที่ 1</t>
  </si>
  <si>
    <t>28/05/2562</t>
  </si>
  <si>
    <t>PR2-2562:5/35</t>
  </si>
  <si>
    <t>RV02050200362050304</t>
  </si>
  <si>
    <r>
      <t xml:space="preserve">ตามสัญญาเลขที่ นว(ยธ)6/2561 
สัญญารับทุนอุดหนุนการวิจัย เรื่อง 
กระบวนการยุติธรรมเชิงสมานฉันท์เด็กและเยาวชนในจังหวัดชายแดนภาคใต้ งวดที่ 2
</t>
    </r>
    <r>
      <rPr>
        <b/>
        <sz val="13"/>
        <color theme="1"/>
        <rFont val="TH SarabunPSK"/>
        <family val="2"/>
      </rPr>
      <t xml:space="preserve">วงเงินตามสัญญา 1,100,000 บาท </t>
    </r>
    <r>
      <rPr>
        <sz val="13"/>
        <color theme="1"/>
        <rFont val="TH SarabunPSK"/>
        <family val="2"/>
      </rPr>
      <t xml:space="preserve">
</t>
    </r>
  </si>
  <si>
    <t>PR2-2562:5/44</t>
  </si>
  <si>
    <t>RV02050200362060002</t>
  </si>
  <si>
    <r>
      <t xml:space="preserve">ทุนอุดหนุนการวิจัย เรื่อง มาตรการทาง
กฎหมายเกี่ยวกับการเลือกตั้งของคนพิการ 
ตามพระราชบัญญัติประกอบรัฐธรรมนูญ
ว่าด้วยการเลือกตั้งสมาชิกสภาผู้แทนราษฎร 
พ.ศ.2561 งวดที่ 2 
</t>
    </r>
    <r>
      <rPr>
        <b/>
        <sz val="13"/>
        <color theme="1"/>
        <rFont val="TH SarabunPSK"/>
        <family val="2"/>
      </rPr>
      <t>งบประมาณทั้งสิ้น 2,700 USD</t>
    </r>
    <r>
      <rPr>
        <sz val="13"/>
        <color theme="1"/>
        <rFont val="TH SarabunPSK"/>
        <family val="2"/>
      </rPr>
      <t xml:space="preserve"> </t>
    </r>
  </si>
  <si>
    <t>PR2-2562:2/26</t>
  </si>
  <si>
    <t>JV02050200362060011</t>
  </si>
  <si>
    <t>ผศ.ดร.ปาริฉัตร ตู้ดำ</t>
  </si>
  <si>
    <t xml:space="preserve">เงินงวดพิเศษ ก . ตามสัญญาเลขที่ 
RDG5910030 เรื่อง สถานการณ์และ
การปรับตัวของผู้ประกอบการธุรกิจที่พัก
ในพื้นที่สามจังหวัดชายแดนภาคใต้ 
ประจำปีงบประมาณ 2559 </t>
  </si>
  <si>
    <t>PR2-2562:3/41</t>
  </si>
  <si>
    <t>JV02050200362060024</t>
  </si>
  <si>
    <t>ผศ.อภิเชษฐ กาญจนดิฐ</t>
  </si>
  <si>
    <r>
      <t xml:space="preserve">เงินงวดพิเศษ ก . ตามสัญญาเลขที่
RDG5910022 เรื่อง การดำเนินงานของ
รัฐบาลมาเลเซียในการต่อต้านการก่อ
การร้าย (คศ.2003-2015)  
</t>
    </r>
    <r>
      <rPr>
        <b/>
        <sz val="13"/>
        <color theme="1"/>
        <rFont val="TH SarabunPSK"/>
        <family val="2"/>
      </rPr>
      <t>(เฉพาะส่วนของมหาวิทยาลัยร้อยละ 25)</t>
    </r>
  </si>
  <si>
    <t>PR2-2562:3/22</t>
  </si>
  <si>
    <t>JV02050200362060026</t>
  </si>
  <si>
    <t>อาจารย์ สมพงค์ พรมสะอาด</t>
  </si>
  <si>
    <t xml:space="preserve">เงินงวดพิเศษ ก . ตามสัญญาเลขที่ 
SRI5910106 เรื่องแนวทางการพัฒนา
ระบบนิเวศน์ที่เอื้อต่อการเกิดขึ้นของธุรกิจ
เทคโนโลยีจัดตั้งใหม่:ศึกษาเปรียบเทียบ
ประเทศสิงคโปร์ มาเลเซีย และประเทศไทย </t>
  </si>
  <si>
    <t>03/07/2562</t>
  </si>
  <si>
    <t>PR2-2562:6/22</t>
  </si>
  <si>
    <t>RV02050200362070026</t>
  </si>
  <si>
    <r>
      <t xml:space="preserve">ทุนอุดหนุนการวิจัย เรื่อง มาตรการทาง
กฎหมายเกี่ยวกับการเลือกตั้งของคนพิการ 
ตามพระราชบัญญัติประกอบรัฐธรรมนูญ
ว่าด้วยการเลือกตั้งสมาชิกสภาผู้แทนราษฎร 
พ.ศ.2561 งวดที่ 3 
</t>
    </r>
    <r>
      <rPr>
        <b/>
        <sz val="13"/>
        <color theme="1"/>
        <rFont val="TH SarabunPSK"/>
        <family val="2"/>
      </rPr>
      <t>งบประมาณทั้งสิ้น 2,700 USD</t>
    </r>
    <r>
      <rPr>
        <sz val="13"/>
        <color theme="1"/>
        <rFont val="TH SarabunPSK"/>
        <family val="2"/>
      </rPr>
      <t xml:space="preserve"> </t>
    </r>
  </si>
  <si>
    <t>16/08/2562</t>
  </si>
  <si>
    <t>PR2-2562:7/19</t>
  </si>
  <si>
    <t>RV02050200362080217</t>
  </si>
  <si>
    <t>เครือข่ายอุดมศึกษา
ภาคใต้ตอนล่าง 
(ม.สงขลานครินทร์)</t>
  </si>
  <si>
    <r>
      <t xml:space="preserve">ทุนอุดหนุนดำเนินการวิจัยจากเครือข่าย
อุดมศึกาภาคใต้ตอนล่าง เรื่อง พัฒนา
คุณภาพการเรียนรู้ ภาษาไทยเชิงรุก 
โดยใช้กระบวนการชุมชนวิชาชีพครู 
(Professional Learning Community) 
และการสอนงานและเป็นพี่เลี้ยง 
(Coaching and Mentoring) 
</t>
    </r>
    <r>
      <rPr>
        <b/>
        <sz val="13"/>
        <color theme="1"/>
        <rFont val="TH SarabunPSK"/>
        <family val="2"/>
      </rPr>
      <t>งบประมาณทั้งสิ้น 75,000 บาท</t>
    </r>
    <r>
      <rPr>
        <sz val="13"/>
        <color theme="1"/>
        <rFont val="TH SarabunPSK"/>
        <family val="2"/>
      </rPr>
      <t xml:space="preserve"> </t>
    </r>
  </si>
  <si>
    <t>30/08/2562</t>
  </si>
  <si>
    <t>PL2-2562:1/27</t>
  </si>
  <si>
    <t>RV02050200362080359</t>
  </si>
  <si>
    <t>PL2-2562:1/29</t>
  </si>
  <si>
    <t>RV02050200362090261</t>
  </si>
  <si>
    <t>19/09/2562</t>
  </si>
  <si>
    <t>PL2-2562:1/30</t>
  </si>
  <si>
    <t>RV02050200362090381</t>
  </si>
  <si>
    <t>23/09/2562</t>
  </si>
  <si>
    <t>PL2-2562:1/31</t>
  </si>
  <si>
    <t>RV02050200362090454</t>
  </si>
  <si>
    <t>25/09/2562</t>
  </si>
  <si>
    <t>PL2-2562:1/32</t>
  </si>
  <si>
    <t>RV02050200362090470</t>
  </si>
  <si>
    <t>องค์กรปกครองส่วนท้องถิ่น
จำนวน 18 หน่วยงาน</t>
  </si>
  <si>
    <t>PR2-2562:1/31</t>
  </si>
  <si>
    <t>RV02050200362110009</t>
  </si>
  <si>
    <t>ทุนอุดหนุนการวิจัยส่งเสริมและสนับสนุน
การวิจัยที่มุ่งเป้าด้านพลาสติกชีวภาพ 
เรื่อง การสังเคราะห์และสมบัติของ
พอลิบิวธิลีนซัคซิเนต (PBS) ตามสัญญา
เลขที่ สพภ.-วช.31/2559 ประจำปี
งบประมาณ 2559 (เงินประกันผลงาน)</t>
  </si>
  <si>
    <t>PR2-2562:2/5</t>
  </si>
  <si>
    <t>RV02050200362110328</t>
  </si>
  <si>
    <t>อาจารย์ ดร.วันลภ ดิษสุวรรณ์</t>
  </si>
  <si>
    <t>สำนักงานคณะกรรมการ
การวิจัยแห่งชาติ (วช.)</t>
  </si>
  <si>
    <r>
      <t xml:space="preserve">ค่าธรรมเนียมร้อยละ 10 จากการวิจัยเรื่อง 
การจัดการทรัพยากรทางทะเลและชายฝั่ง
ในชุมชนแบบมีส่วนร่วมเพื่อพัฒนาและฟื้นฟู
ธนาคารปูม้าอย่างยั่งยืน จังหวัดสตูล งวดที่ 1
</t>
    </r>
    <r>
      <rPr>
        <b/>
        <sz val="13"/>
        <color theme="1"/>
        <rFont val="TH SarabunPSK"/>
        <family val="2"/>
      </rPr>
      <t xml:space="preserve">(งบประมาณทั้งสิ้น 2,100,000 บาท) </t>
    </r>
  </si>
  <si>
    <t>PR2-2562:2/4</t>
  </si>
  <si>
    <t>RV02050200362110329</t>
  </si>
  <si>
    <r>
      <t xml:space="preserve">ทุนอุดหนุนดำเนินการวิจัยแผนงานวิจัย
เรื่อง Trial to Study Effect of Phytase 
supplementation on growth and 
feed utilization in Nile Tilapia </t>
    </r>
    <r>
      <rPr>
        <b/>
        <sz val="13"/>
        <color theme="1"/>
        <rFont val="TH SarabunPSK"/>
        <family val="2"/>
      </rPr>
      <t>(งบประมาณทั้งสิ้น 396,000.00 บาท)</t>
    </r>
  </si>
  <si>
    <t>PR2-2562:2/6</t>
  </si>
  <si>
    <t>RV02050200362110330</t>
  </si>
  <si>
    <t>สำนักงานพัฒนาเศรษฐกิจจากฐานชีวภาพ 
(องค์การมหาชน)</t>
  </si>
  <si>
    <r>
      <t xml:space="preserve">ทุนอุดหนุนดำเนินการวิจัย เรื่อง โครงการ
การกำจัดก๊าซไฮโดรเจนซัลไฟด์ในก๊าซ
ชีวภาพด้วยระบบ Denitrifying Sulfide 
Remaoval งวดที่ 3 
</t>
    </r>
    <r>
      <rPr>
        <b/>
        <sz val="13"/>
        <color theme="1"/>
        <rFont val="TH SarabunPSK"/>
        <family val="2"/>
      </rPr>
      <t xml:space="preserve">(งบประมาณทั้งสิ้น 470,000.00 บาท) </t>
    </r>
  </si>
  <si>
    <t>07/12/2561</t>
  </si>
  <si>
    <t>PR2-2562:2/17</t>
  </si>
  <si>
    <t>RV02050200362120045</t>
  </si>
  <si>
    <t>อาจารย์วิกาญดา ทองเนื้อแข็ง</t>
  </si>
  <si>
    <t>สำนักงานพัฒนาเศรษฐกิจ
จากฐานชีพวภาพ 
(องค์การมหาชน)</t>
  </si>
  <si>
    <r>
      <t>สัญญาเลขที่ สพภ.-วช.18/2561 สัญญารับ
ทุนอุดหนุนส่งเสริมและสนับสนุนการวิจัย
ด้านสิ่งแวดล้อมความหลากหลายทาง
ชีวภาพ และระบบนิเวศ เรื่อง การกำจัด
ซัลไฟด์และผลิตกรดซัลฟริคจากซัลไฟด์ใน
ระบบผลิตก๊าซชีวภาพจากน้ำเสียแปรรูป
ยางพาราเพื่อเพิ่มศักยภาพในการผลิต
มีแทนและนำกรดซัลฟูริคกลับมาใช้ใหม่ใน
กระบวนการผลิต งวดที่ 1</t>
    </r>
    <r>
      <rPr>
        <b/>
        <sz val="13"/>
        <color theme="1"/>
        <rFont val="TH SarabunPSK"/>
        <family val="2"/>
      </rPr>
      <t xml:space="preserve"> 
(วงเงินตามสัญญา 500,000 บ.) </t>
    </r>
  </si>
  <si>
    <t>05/02/2562</t>
  </si>
  <si>
    <t>PR2-2562:3/29</t>
  </si>
  <si>
    <t>RV02050200362020022</t>
  </si>
  <si>
    <t>ผศ.ดร.วิไลลักษณ์ กล่อมพงษ์</t>
  </si>
  <si>
    <t>คณะอุตสาหกรรมเกษตรและชีวภาพ</t>
  </si>
  <si>
    <t>สถาบันวิจัยวิทยาศาสตร์และ
เทคโนโลยีแห่งประเทศไทย</t>
  </si>
  <si>
    <r>
      <t xml:space="preserve">ตามสัญญาเลขที่ จ.19/2562 เพื่อจ้างทำงาน
ต่อยอดและสร้างนวัตกรรมแบบมีส่วนร่วม
ให้กับโครงการ 1 ตำบล 1 นวัตกรรมเกษตร 
จำนวน 7 โครงการ งวดที่ 1
</t>
    </r>
    <r>
      <rPr>
        <b/>
        <sz val="13"/>
        <color theme="1"/>
        <rFont val="TH SarabunPSK"/>
        <family val="2"/>
      </rPr>
      <t>(วงเงินรวม 1,258,000.00 บ.)</t>
    </r>
  </si>
  <si>
    <t>05/03/2562</t>
  </si>
  <si>
    <t>PR2-2562:4/10</t>
  </si>
  <si>
    <t>RV02050200362030029</t>
  </si>
  <si>
    <t>อาจารย์ ดร.พลากร บุญใส</t>
  </si>
  <si>
    <t>สำนักงานพัฒนาการวิจัย
การเกษตร</t>
  </si>
  <si>
    <t>ตามสัญญาเลขที่ PRP6105012420  
เงินสนับสนุนโครงการวิจัย เรื่อง 
การพัฒนาคุณสมบัติทางกายภาพของ
ใบไม้สีทองด้วยการเคลือบน้ำยาง
เพื่อเพิ่มมูลค่าผลิตภัณฑ์ในพื้นที่จังหวัด
ชายแดนภาคใต้ งวดที่ 1 
วงเงินตามงบประมาณ 433,400 บาท</t>
  </si>
  <si>
    <t>01/04/2562</t>
  </si>
  <si>
    <t>PR2-2562:4/36</t>
  </si>
  <si>
    <t>RV02050200362040001</t>
  </si>
  <si>
    <t>สำนักงานพัฒนาเศรษฐกิจ
จากฐานชีวภาพ 
(องค์การมหาชน)</t>
  </si>
  <si>
    <r>
      <t xml:space="preserve">สัญญาเลขที่ สพภ.-วช.18/2561 สัญญา
รับทุนอุดหนุนส่งเสริมและสนับสนุนการวิจัย
ด้านสิ่งแวดล้อม ความหลากหลายทาง
ชีวภาพ และระบบนิเวศ เรื่อง การกำจัด
ซัลไฟด์และผลิตกรดซัลฟริคจากซัลไฟด์
ในระบบผลิตก๊าซชีวภาพจากน้ำเสียแปรรูป
ยางพาราเพื่อเพิ่มศักยภาพในการผลิตมีแทน
และนำกรดซัลฟูริคกลับมาใช้ใหม่ใน
กระบวนการผลิต งวดที่ 2 
</t>
    </r>
    <r>
      <rPr>
        <b/>
        <sz val="13"/>
        <color theme="1"/>
        <rFont val="TH SarabunPSK"/>
        <family val="2"/>
      </rPr>
      <t xml:space="preserve">(วงเงินตามสัญญา 500,000 บาท) </t>
    </r>
  </si>
  <si>
    <t>09/04/2562</t>
  </si>
  <si>
    <t>PR2-2562:4/39</t>
  </si>
  <si>
    <t>RV02050200362040113</t>
  </si>
  <si>
    <t>ผู้ช่วยศาสตราจารย์อุษา อ้นทอง</t>
  </si>
  <si>
    <t>กองทุนสนับสนุน
การสร้างเสริมสุขภาพ 
(สสส.)</t>
  </si>
  <si>
    <r>
      <t xml:space="preserve">ค่าธรรมเนียมสถาบันของงวดที่ 1 (10%)
ตามข้อตกลงดำเนินงานสร้างเสริมสุขภาพ เลขที่ 61-00-1385 โครงการประเมินผลเ
พื่อการเรียนรู้และพัฒนาเพื่อเสริมสร้าง
แนวทางการดำเนินงานพื้นที่ชุมชนน่าอยู่
จังหวัดพัทลุง และชุมชนชายแดนใต้
(จังหวัดยะลาและปัตตานี) 
</t>
    </r>
    <r>
      <rPr>
        <b/>
        <sz val="13"/>
        <color theme="1"/>
        <rFont val="TH SarabunPSK"/>
        <family val="2"/>
      </rPr>
      <t xml:space="preserve">งบประมาณทั้งสิ้น 2,000,000บ. </t>
    </r>
  </si>
  <si>
    <t>PR2-2562:4/38</t>
  </si>
  <si>
    <t>RV02050200362040114</t>
  </si>
  <si>
    <t>อาจารย์ ดร.นันทรัตน์ พฤกษาพิทักษ์</t>
  </si>
  <si>
    <r>
      <t xml:space="preserve">ตามสัญญาเลขที่ สพภ.-วช.42/2561 
สัญญารับทุนอุดหนุนการวิจัย เรื่อง 
การสังเคราะห์และสมบัติของพอลิบิวธิลีน
ซัคซิเนต(PBS)เชิงอุตสาหกรรม งวดที่ 1
</t>
    </r>
    <r>
      <rPr>
        <b/>
        <sz val="13"/>
        <color theme="1"/>
        <rFont val="TH SarabunPSK"/>
        <family val="2"/>
      </rPr>
      <t xml:space="preserve">งบประมาณทั้งสิ้น 1,500,000 บ. </t>
    </r>
  </si>
  <si>
    <t>หักส่ง
ค่าธรรมเนียม
ในงวดที่ 3</t>
  </si>
  <si>
    <t>PR2-2562:5/33</t>
  </si>
  <si>
    <t>RV02050200362050241</t>
  </si>
  <si>
    <t>อาจารย์ ดร.สุปานดี มณีโลกย์</t>
  </si>
  <si>
    <t xml:space="preserve">สำนักงานพัฒนา
วิทยาศาสตร์และ
เทคโนโลยีแห่งชาติ </t>
  </si>
  <si>
    <r>
      <t xml:space="preserve">เงินสนับสนุนทุนนักวิจัยใหม่ (วท.) 
ประจำปี 2561 เรื่อง การบำบัดโรดามีน 
บี ด้วยกระบวนการไฟฟ้าเคมีโดยใช้
ขั่วไฟฟ้า Ni/Sb-SnO2 งวดที่ 1
</t>
    </r>
    <r>
      <rPr>
        <b/>
        <sz val="13"/>
        <color theme="1"/>
        <rFont val="TH SarabunPSK"/>
        <family val="2"/>
      </rPr>
      <t xml:space="preserve">งบประมาณทั้งสิ้น 250,000 บาท </t>
    </r>
  </si>
  <si>
    <t>PR2-2562:5/32</t>
  </si>
  <si>
    <t>RV02050200362050242</t>
  </si>
  <si>
    <t>อาจารย์ ดร.นันทิยา พนมจันทร์</t>
  </si>
  <si>
    <t>คณะเทคโนโลยีและ
การพัฒนาชุมชน</t>
  </si>
  <si>
    <r>
      <t xml:space="preserve">เงินสนับสนุนทุนนักวิจัยใหม่ (วท.) 
ประจำปี 2561 เรื่อง การพัฒนาเทคนิค
ไบโอไพรมิงที่เหมาะสมต่อการยกระดับ
คุณภาพเมล็ดพันธุ์ด้วยแบคทีเรียส่งเสริม
การเจริญเติบโตบริเวณรากของข้าว งวดที่ 1
</t>
    </r>
    <r>
      <rPr>
        <b/>
        <sz val="13"/>
        <color theme="1"/>
        <rFont val="TH SarabunPSK"/>
        <family val="2"/>
      </rPr>
      <t>งบประมาณทั้งสิ้น 250,000 บาท</t>
    </r>
  </si>
  <si>
    <t>PR2-2562:5/42</t>
  </si>
  <si>
    <t>RV02050200362050305</t>
  </si>
  <si>
    <r>
      <t xml:space="preserve">ทุนอุดหนุนดำเนินการวิจัย เรื่อง โครงการ
การกำจัดก๊าซไฮโดรเจนซัลไฟด์ในก๊าซ
ชีวภาพด้วยระบบ Denitrifying Sulfide 
Remaoval งวดที่ 4 
</t>
    </r>
    <r>
      <rPr>
        <b/>
        <sz val="13"/>
        <color theme="1"/>
        <rFont val="TH SarabunPSK"/>
        <family val="2"/>
      </rPr>
      <t xml:space="preserve">(งบประมาณทั้งสิ้น 470,000.00 บาท) </t>
    </r>
  </si>
  <si>
    <t>PR2-2562:6/20</t>
  </si>
  <si>
    <t>RV02050200362070027</t>
  </si>
  <si>
    <t>อาจารย์ ดร.นิรมล จันทรชาติ</t>
  </si>
  <si>
    <r>
      <t xml:space="preserve">ทุนอุดหนุนดำเนินการวิจัยตามโครงการ
วิจัยพัฒนาและวิศวกรรมเรื่อง การคำนวณ
และการดูดซับโลหะหนักในน้ำ โดยใช้
โครงสร้างคอนเดนส์แทนนินในวัสดุธรรมชาติ
เป็นตัวดูดซับ งวดที่ 3
</t>
    </r>
    <r>
      <rPr>
        <b/>
        <sz val="13"/>
        <color theme="1"/>
        <rFont val="TH SarabunPSK"/>
        <family val="2"/>
      </rPr>
      <t>งบประมาณทั้งโครงการ 250,000 บาท</t>
    </r>
  </si>
  <si>
    <t>หักส่ง
ค่าธรรมเนียม
ในงวดที่ 1</t>
  </si>
  <si>
    <t>19/07/2562</t>
  </si>
  <si>
    <t>PR2-2562:6/31</t>
  </si>
  <si>
    <t>RV02050200362070285</t>
  </si>
  <si>
    <t>ผศ.ดร.ชลทิศา สุขเกษม</t>
  </si>
  <si>
    <t>สำนักงานพัฒนาการวิจัย
เกษตร (องค์การมหาชน)</t>
  </si>
  <si>
    <r>
      <rPr>
        <b/>
        <u/>
        <sz val="13"/>
        <color theme="1"/>
        <rFont val="TH SarabunPSK"/>
        <family val="2"/>
      </rPr>
      <t>เงินค่าธรรมเนียมอุดหนุนสถาบันตามที่หน่วยงานต้นเรื่องสนับสนุนตามแผน</t>
    </r>
    <r>
      <rPr>
        <sz val="13"/>
        <color theme="1"/>
        <rFont val="TH SarabunPSK"/>
        <family val="2"/>
      </rPr>
      <t xml:space="preserve">
ตามสัญญาเลขที่ CRP5805021760 สัญญา
รับทุนอุดหนุนโครงการวิจัยการเกษตร 
เรื่อง การบำบัดสีในน้ำเสียจากการแปรรูป
ปาล์มน้ำมันด้วยเซลล์เชื้อเพลิงจุลินทรีย์ชนิดใช้กล้าเชื้อราที่เจริญภายใต้สภาวะไร้อากาศ
เป็นตัวเร่งบนขั้วอาโนด 
</t>
    </r>
    <r>
      <rPr>
        <b/>
        <sz val="13"/>
        <color theme="1"/>
        <rFont val="TH SarabunPSK"/>
        <family val="2"/>
      </rPr>
      <t>งบประมาณทั้งสิ้น 800,594.00 บาท</t>
    </r>
  </si>
  <si>
    <t>23/07/2562</t>
  </si>
  <si>
    <t>PR2-2562:6/34</t>
  </si>
  <si>
    <t>RV02050200362070341</t>
  </si>
  <si>
    <r>
      <t xml:space="preserve">ตามสัญญาเลขที่ สพภ.-วช.42/2561 
สัญญารับทุนอุดหนุนการวิจัย เรื่อง 
การสังเคราะห์และสมบัติของพอลิบิวธิลีน
ซัคซิเนต(PBS)เชิงอุตสาหกรรม งวดที่ 2
</t>
    </r>
    <r>
      <rPr>
        <b/>
        <sz val="13"/>
        <color theme="1"/>
        <rFont val="TH SarabunPSK"/>
        <family val="2"/>
      </rPr>
      <t xml:space="preserve">งบประมาณทั้งสิ้น 1,500,000 บ. </t>
    </r>
  </si>
  <si>
    <t>07/08/2562</t>
  </si>
  <si>
    <t>PR2-2562:7/4</t>
  </si>
  <si>
    <t>RV02050200362080084</t>
  </si>
  <si>
    <t>ทุนอุดหนุนดำเนินการวิจัย เรื่อง Effects 
of enzyme solution on apparent 
digestibility coefficient of feed 
ingredients in hybrid catfish. 
(Ciarias macrocephalus X Clarias 
gariepinus)  งวดที่ 2</t>
  </si>
  <si>
    <t>PR2-2562:7/3</t>
  </si>
  <si>
    <t>RV02050200362080085</t>
  </si>
  <si>
    <t>ทุนอุดหนุนดำเนินการวิจัย เรื่อง The effect 
of high levels of supplementation 
in diet on growth performance and 
feed utilization of Nile tilapia งวดที่ 1</t>
  </si>
  <si>
    <t>13/08/2562</t>
  </si>
  <si>
    <t>PR2-2562:7/12</t>
  </si>
  <si>
    <t>RV02050200362080151</t>
  </si>
  <si>
    <t>รศ.ดร.จอมภพ แววศักดิ์</t>
  </si>
  <si>
    <t xml:space="preserve">ไฟฟ้าฝ่ายผลิต
แห่งประเทศไทย (กฟผ) </t>
  </si>
  <si>
    <t xml:space="preserve">เงินงวดพิเศษ ก. ตามสัญญาที่ 
RDG59D0013 เรื่อง การศึกษาความ
เป็นไปได้ของโรงไฟฟ้าฟาร์มกังหันลมใกล้
ชายฝั่งทะเลและนอกชายฝั่งทะเลอ่าวไทย 
(ระยะที่สอง) : การวิเคราะห์ลม การประเมิน
ทางเทคนิคและกระบวนการประเมิน
ทางสิ่งแวดล้อมในพื้นที่ที่มีศักยภาพ </t>
  </si>
  <si>
    <t>PR2-2562:7/13</t>
  </si>
  <si>
    <t>สำนักงานกองทุนสนับสนุนการวิจัย (สกว)</t>
  </si>
  <si>
    <t>PR2-2562:7/11</t>
  </si>
  <si>
    <t>RV02050200362080155</t>
  </si>
  <si>
    <r>
      <t xml:space="preserve">ตามสัญญาเลขที่ จ.19/2562 เพื่อจ้างทำงาน
ต่อยอดและสร้างนวัตกรรมแบบมีส่วนร่วม
ให้กับโครงการ 1 ตำบล 1 นวัตกรรมเกษตร 
จำนวน 7 โครงการ งวดที่ 2
</t>
    </r>
    <r>
      <rPr>
        <b/>
        <sz val="13"/>
        <color theme="1"/>
        <rFont val="TH SarabunPSK"/>
        <family val="2"/>
      </rPr>
      <t>(วงเงินรวม 1,258,000.00 บ.)</t>
    </r>
  </si>
  <si>
    <t>29/08/2562</t>
  </si>
  <si>
    <t>PR2-2562:7/28</t>
  </si>
  <si>
    <t>RV02050200362080326</t>
  </si>
  <si>
    <r>
      <t xml:space="preserve">ตามสัญญาเลขที่ จ.19/2562 เพื่อจ้างทำงาน
ต่อยอดและสร้างนวัตกรรมแบบมีส่วนร่วม
ให้กับโครงการ 1 ตำบล 1 นวัตกรรมเกษตร 
จำนวน 7 โครงการ งวดที่ 3 (งวดสุดท้าย)
</t>
    </r>
    <r>
      <rPr>
        <b/>
        <sz val="13"/>
        <color theme="1"/>
        <rFont val="TH SarabunPSK"/>
        <family val="2"/>
      </rPr>
      <t>(วงเงินรวม 1,258,000.00 บ.)</t>
    </r>
  </si>
  <si>
    <t>PR2-2562:7/47</t>
  </si>
  <si>
    <t>RV02050200362090260</t>
  </si>
  <si>
    <r>
      <t xml:space="preserve">ตามสัญญาเลขที่ PRP6105012420  
เงินสนับสนุนโครงการวิจัย เรื่อง 
การพัฒนาคุณสมบัติทางกายภาพของ
ใบไม้สีทองด้วยการเคลือบน้ำยาง
เพื่อเพิ่มมูลค่าผลิตภัณฑ์ในพื้นที่จังหวัด
ชายแดนภาคใต้ งวดที่ 2
</t>
    </r>
    <r>
      <rPr>
        <b/>
        <sz val="13"/>
        <color theme="1"/>
        <rFont val="TH SarabunPSK"/>
        <family val="2"/>
      </rPr>
      <t>วงเงินตามงบประมาณ 433,400 บาท</t>
    </r>
  </si>
  <si>
    <t>รวมยอดเงินรับรายได้ประเภททุนสนับสนุนเพื่อการวิจัยระหว่างเดือนตุลาคม 2561 - กันยายน 2562 เป็นเงินทั้งสิ้น</t>
  </si>
  <si>
    <t>(นางสาวอุไรวรรณ สุวรรณมณี)</t>
  </si>
  <si>
    <t>(นางสาวศกลวรรณ  ดำนุ้ย)</t>
  </si>
  <si>
    <t>นักวิชาการเงินและบัญชี</t>
  </si>
  <si>
    <t>ค่าธรรมเนียมตามประกาศคณะกรรมการบริหารกองทุนวิจัยมหาวิทยาลัยทักษิณ 
เรื่อง การบริหารจัดการทุนอุดหนุนการวิจัยจากแหล่งทุนภายนอก พ.ศ. 2564</t>
  </si>
  <si>
    <t>กรณีแหล่งทุนให้หักค่าธรรมเนียม
ตามระเบียบมหาวิทยาลัย
(10%หรือ16%จากยอดรับทั้งหมด)</t>
  </si>
  <si>
    <r>
      <rPr>
        <b/>
        <u/>
        <sz val="13"/>
        <color theme="1"/>
        <rFont val="Cordia New"/>
        <family val="2"/>
      </rPr>
      <t>ยกเว้น</t>
    </r>
    <r>
      <rPr>
        <b/>
        <sz val="13"/>
        <color theme="1"/>
        <rFont val="Cordia New"/>
        <family val="2"/>
      </rPr>
      <t xml:space="preserve">
ค่าธรรมเนียม
การวิจัย</t>
    </r>
  </si>
  <si>
    <t>PR2-2565:2/13</t>
  </si>
  <si>
    <t>RV00020900065100073</t>
  </si>
  <si>
    <t>อาจารย์ ดร.อภินันท์ เอื้ออังกูร</t>
  </si>
  <si>
    <t>องค์การอ็อกแฟม 
ประเทศไทย</t>
  </si>
  <si>
    <t>PL2-2565:1/8</t>
  </si>
  <si>
    <t>RV00020900065100132</t>
  </si>
  <si>
    <t>ทุนอุดหนุนดำเนินการวิจัยแผนงานวิจัยเรื่อง 
สำรวจความพึงพอใจของประชาชนที่มีผล
ต่อการดำเนินงานขององค์กรปกครอง
ส่วนท้องถิ่น ประจำปีงบประมาณ 
พ.ศ.2561-2564</t>
  </si>
  <si>
    <t>24/11/2564</t>
  </si>
  <si>
    <t>PL2-2565:1/23</t>
  </si>
  <si>
    <t>RV00020900065110139</t>
  </si>
  <si>
    <t>30/11/2564</t>
  </si>
  <si>
    <t>PR2-2565:5/3
-</t>
  </si>
  <si>
    <t>RV00020900065110164
JV00020900065110054</t>
  </si>
  <si>
    <t>สำนักงานการวิจัยแห่งชาติ 
(วช.)</t>
  </si>
  <si>
    <t>PR2-2565:5/7
-</t>
  </si>
  <si>
    <t>RV00020900065110165
JV00020900065110055</t>
  </si>
  <si>
    <t>อาจารย์ ปริยากรณ์ ชูแก้ว</t>
  </si>
  <si>
    <t>PR2-2565:5/6</t>
  </si>
  <si>
    <t>RV00020900065110166</t>
  </si>
  <si>
    <t>ผศ.ดร.ทวนธง ครุฑจ้อน</t>
  </si>
  <si>
    <t>เทศบาลตำบลสะบ้าย้อย</t>
  </si>
  <si>
    <t>05/11/2564</t>
  </si>
  <si>
    <t>PR2-2565:3/34</t>
  </si>
  <si>
    <t>RV00020900065110042</t>
  </si>
  <si>
    <t>DSM Singapore 
Industrial Pte. Ltd.</t>
  </si>
  <si>
    <t>สำหรับปีงบประมาณ 2564  ระยะเวลาดำเนินการ 1  ตุลาคม 2563  สิ้นสุด 30 กันยายน 2564</t>
  </si>
  <si>
    <t>28/01/2564</t>
  </si>
  <si>
    <t>PR2-2564:8/14</t>
  </si>
  <si>
    <t>RV00020900064010342</t>
  </si>
  <si>
    <t>วิทยาลัยการจัดการ
เพื่อการพัฒนา</t>
  </si>
  <si>
    <t>บริษัท ไอ.เอ็น.ดี.คอนซัลแตนท์ จำกัด</t>
  </si>
  <si>
    <t>ค่าธรรมเนียมร้อยละ 10 จากการวิจัยเรื่อง 
การบริหารจัดการขยะมูลฝอยที่มีประสิทธิภาพในพื้นที่จังหวัดพระนครศรีอยุธยา 
วงเงิน 400,000 บาท แต่เบิกจ่ายเพียงงวดที่ 1 
แบ่งจ่าย 200,000 บาท เนื่องจากบริษัทได้
ขอยกเลิกสัญญาการรับทุนวิจัย</t>
  </si>
  <si>
    <t>27/09/2564</t>
  </si>
  <si>
    <t>PR2-2564:21/7</t>
  </si>
  <si>
    <t>RV00020900064090242</t>
  </si>
  <si>
    <t>อ.ดร.จารุวรรณ ทองเนื้อแข็ง</t>
  </si>
  <si>
    <t>สำนักงานสภานโยบายการ
อุดมศึกษา วิทยาศาสตร์ 
วิจัยและนวัตกรรมแห่งชาติ</t>
  </si>
  <si>
    <r>
      <t xml:space="preserve">ตามสัญญาเลขที่ C10F640150 โครงการ
การพัฒนาการเชื่อมโยงการท่องเที่ยวอุทยาน
ธรณีโลกสตูลกับอุทยานธรณีโลกลังกาวี 
ภายใต้แผนงาน การขับเคลื่อนเศรษฐกิจ
ชีวภาพ-เศรษฐกิจหมุนเวียน-เศรษฐกิจสีเขียว 
โครงการย่อยที่ 2 การส่งเสริมการท่องเที่ยว
ตามขีดความสามารถในการรองรับได้ในพื้นที่
อุทยานธรณีโลกสตูล งวดที่ 1
</t>
    </r>
    <r>
      <rPr>
        <b/>
        <sz val="13"/>
        <color theme="1"/>
        <rFont val="Cordia New"/>
        <family val="2"/>
      </rPr>
      <t xml:space="preserve">วงเงินทั้งสิ้น 559,130 บาท </t>
    </r>
  </si>
  <si>
    <t>ปรับปรุง
รายได้
และ
ค่าใช้จ่าย</t>
  </si>
  <si>
    <t>JV00020900064090262</t>
  </si>
  <si>
    <t xml:space="preserve">ปรับปรุงรายได้เพื่อการวิจัยจากแหล่งทุน
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งานวิจัยเรื่อง การบริหารจัดการขยะมูลฝอย
ที่มีประสิทธิภาพในพื้นที่จังหวัดพระนครศรีอยุธยา งวดที่ 1 </t>
  </si>
  <si>
    <t>26/10/2563</t>
  </si>
  <si>
    <t>PL2-2564:1/8</t>
  </si>
  <si>
    <t>RV02050200364100158
RV02050200364100159</t>
  </si>
  <si>
    <t>03/11/2563</t>
  </si>
  <si>
    <t>PL2-2564:1/17</t>
  </si>
  <si>
    <t>RV02050200364110020
RV02050200364110021</t>
  </si>
  <si>
    <t>องค์กรปกครองส่วนท้องถิ่น
จำนวน 9 หน่วยงาน</t>
  </si>
  <si>
    <t>PL2-2563:1/22</t>
  </si>
  <si>
    <t>RV02050200364110027
RV02050200364110028</t>
  </si>
  <si>
    <t>PL2-2564:1/21</t>
  </si>
  <si>
    <t>RV02050200364110029</t>
  </si>
  <si>
    <r>
      <t xml:space="preserve">ทุนอุดหนุนดำเนินการวิจัยแผนงานวิจัยเรื่อง 
สำรวจความพึงพอใจของประชาชนที่มีผล
ต่อการดำเนินงานขององค์กรปกครอง
ส่วนท้องถิ่น ประจำปีงบประมาณ 
พ.ศ.2561-2564 </t>
    </r>
    <r>
      <rPr>
        <b/>
        <sz val="13"/>
        <color theme="1"/>
        <rFont val="Cordia New"/>
        <family val="2"/>
      </rPr>
      <t>(เงินประกันผลงาน)</t>
    </r>
  </si>
  <si>
    <t>PL2-2564:1/30</t>
  </si>
  <si>
    <t>RV00020900064110061
RV00020900064110062</t>
  </si>
  <si>
    <t>30/11/2563</t>
  </si>
  <si>
    <t>PL2-2564:1/45</t>
  </si>
  <si>
    <t>RV00020900064110178</t>
  </si>
  <si>
    <t>PL2-2564:1/44</t>
  </si>
  <si>
    <t>RV00020900064110180</t>
  </si>
  <si>
    <t>02/12/2563</t>
  </si>
  <si>
    <t>PR2-2564:4/36</t>
  </si>
  <si>
    <t>RV00020900064120013</t>
  </si>
  <si>
    <t>ผศ.ดร.ศันสนีย์ จันทร์อานุภาพ</t>
  </si>
  <si>
    <t>มหาวิทยาลัยราชภัฎยะลา 
ภายใต้โครงการวิจัยและ
นวัตกรรมเพื่อถ่ายทอด
เทคโนโลยีสู่ชุมชนฐานราก</t>
  </si>
  <si>
    <r>
      <t xml:space="preserve">เงินสนับสนุนทุนวิจัย 1 โครงการ เรื่อง ผู้สูงอายุ
กับการลดความเสี่ยงจากการแพร่ระบาดของ
โรคติดเชื้อโควิด-19 (Elderly and COVID-19 Pandemic Risk Reduction) 
</t>
    </r>
    <r>
      <rPr>
        <b/>
        <sz val="13"/>
        <color theme="1"/>
        <rFont val="Cordia New"/>
        <family val="2"/>
      </rPr>
      <t xml:space="preserve">เป็นเงินทั้งสิ้น 152,000.00 บาท </t>
    </r>
    <r>
      <rPr>
        <sz val="13"/>
        <color theme="1"/>
        <rFont val="Cordia New"/>
        <family val="2"/>
      </rPr>
      <t xml:space="preserve">
</t>
    </r>
    <r>
      <rPr>
        <b/>
        <sz val="13"/>
        <color rgb="FFFF0000"/>
        <rFont val="Cordia New"/>
        <family val="2"/>
      </rPr>
      <t>(ไม่หักค่าธรรมเนียมวิจัยร้อยละ 10)</t>
    </r>
  </si>
  <si>
    <t>09/12/2563</t>
  </si>
  <si>
    <t>PR2-2564:5/24</t>
  </si>
  <si>
    <t>RV00020900064120104</t>
  </si>
  <si>
    <t>รศ.ดร.รุ่งรัชดาพร เวหะชาติ</t>
  </si>
  <si>
    <t>สำนักงานเลขาธิการ
สภาการศึกษา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</si>
  <si>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งวดที่ 3
วงเงินงบประมาณทั้งสิ้น 2,000,000.00 บาท</t>
  </si>
  <si>
    <t>14/12/2563</t>
  </si>
  <si>
    <t>PR2-2564:5/27</t>
  </si>
  <si>
    <t>RV00020900064120112</t>
  </si>
  <si>
    <t>อ.ดร.ทวนธง ครุฑจ้อน</t>
  </si>
  <si>
    <t xml:space="preserve">องค์การบริหารส่วน
จังหวัดภูเก็ต </t>
  </si>
  <si>
    <t>ตามสัญญาจ้างผู้เชี่ยวชาญรายบุคคลหรือ
จ้างบริษัทที่ปรึกษา เลขที่ 0003/2563 
โครงการสำรวจความพึงพอใจของผู้รับบริการ
ที่มีต่อการให้บริการสาธารณะขององค์การบริการส่วนจังหวัดภูเก็ต ประจำปีงบประมาณ พ.ศ.2563 วงเงินตามสัญญา 79,092.00 บาท</t>
  </si>
  <si>
    <t>PL2-2564:2/9</t>
  </si>
  <si>
    <t>RV00020900064120115</t>
  </si>
  <si>
    <t>PL2-2564:2/8</t>
  </si>
  <si>
    <t>RV00020900064120226</t>
  </si>
  <si>
    <t>25/12/2563</t>
  </si>
  <si>
    <t>PL2-2564:2/31</t>
  </si>
  <si>
    <t>RV00020900064120245</t>
  </si>
  <si>
    <t>PL2-2564:2/29</t>
  </si>
  <si>
    <t>RV00020900064120246</t>
  </si>
  <si>
    <t>06/01/2564</t>
  </si>
  <si>
    <t>PL2-2564:2/41</t>
  </si>
  <si>
    <t>RV00020900064010028</t>
  </si>
  <si>
    <t>07/01/2564</t>
  </si>
  <si>
    <t>PR2-2564:6/43</t>
  </si>
  <si>
    <t>RV00020900064010067</t>
  </si>
  <si>
    <t>เงินสนับสนุนเพื่อการวิจัย เรื่อง การศึกษารูปแบบการจัดจำหน่ายสัตว์น้ำเศรษฐกิจที่
โตไม่ได้ขนาดในประเทศไทย งวดที่ 3
วงเงินงบประมาณทั้งสิ้น 653,400 บาท</t>
  </si>
  <si>
    <t>11/01/2564</t>
  </si>
  <si>
    <t>PR2-2564:7/14</t>
  </si>
  <si>
    <t>RV00020900064010138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</si>
  <si>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งวดที่ 4
วงเงินงบประมาณทั้งสิ้น 2,000,000.00 บาท</t>
  </si>
  <si>
    <t>PR2-2564:7/15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</si>
  <si>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(เงินประกันงวด4)
วงเงินงบประมาณทั้งสิ้น 2,000,000.00 บาท</t>
  </si>
  <si>
    <t>15/01/2564</t>
  </si>
  <si>
    <t>PL2-2564:3/10</t>
  </si>
  <si>
    <t>RV00020900064010182</t>
  </si>
  <si>
    <t>02/02/2564</t>
  </si>
  <si>
    <t>PR2-2564:8/23</t>
  </si>
  <si>
    <t>RV00020900064020032</t>
  </si>
  <si>
    <t>03/02/2564</t>
  </si>
  <si>
    <t>PR2-2564:9/9</t>
  </si>
  <si>
    <t>RV00020900064020042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</si>
  <si>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(เงินประกันงวด3)
วงเงินงบประมาณทั้งสิ้น 2,000,000.00 บาท</t>
  </si>
  <si>
    <t>16/02/2564</t>
  </si>
  <si>
    <t>PR2-2564:9/45</t>
  </si>
  <si>
    <t>RV00020900064020123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</si>
  <si>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(เงินประกันงวด2)
วงเงินงบประมาณทั้งสิ้น 2,000,000.00 บาท</t>
  </si>
  <si>
    <t>PR2-2564:9/44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</si>
  <si>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(เงินประกันงวด1)
วงเงินงบประมาณทั้งสิ้น 2,000,000.00 บาท</t>
  </si>
  <si>
    <t>22/02/2564</t>
  </si>
  <si>
    <t>PR2-2564:10/8</t>
  </si>
  <si>
    <t>RV00020900064020166</t>
  </si>
  <si>
    <t>สำนักงานปลัดกระทรวง
การอุดมศึกษา วิทยาศาสตร์ 
วิจัยและนวัตกรรม</t>
  </si>
  <si>
    <r>
      <t xml:space="preserve">ตามบันทึกข้อตกลงความร่วมมือ โครงการ
พัฒนาสื่อต้นแบบ ภายใต้โครงการพัฒนา
คุณภาพการศึกษาและการพัฒนาท้องถิ่น 
โดยมีสถาบันอุดมศึกษาเป็นพี่เลี้ยง 
</t>
    </r>
    <r>
      <rPr>
        <b/>
        <sz val="13"/>
        <color theme="1"/>
        <rFont val="Cordia New"/>
        <family val="2"/>
      </rPr>
      <t xml:space="preserve"> วงเงินงบประมาณทั้งสิ้น 70,000 บาท </t>
    </r>
  </si>
  <si>
    <t>01/03/2564</t>
  </si>
  <si>
    <t>PR2-2564:10/26</t>
  </si>
  <si>
    <t>RV00020900064030005</t>
  </si>
  <si>
    <t>ผศ.เสริมศักดิ์ ขุนพล</t>
  </si>
  <si>
    <t>สำนักงานกองทุนสนับสนุน
การสร้างเสริมสุขภาพ (สสส.)
ศูนย์วิจัยปัญหาสุรา</t>
  </si>
  <si>
    <r>
      <t xml:space="preserve">ตามข้อตกลงดำเนินงานสร้างเสริมสุขภาพ 
เลขที่ 61-02029-0042 โครงการให้เหล้า
เท่ากับแช่ง : การสร้างสรรค์ การรับรู้ และ
สนองตอบของสื่อภาพยนต์รณรงค์งดดื่ม
สุรา งวดที่ 2 
</t>
    </r>
    <r>
      <rPr>
        <b/>
        <sz val="13"/>
        <color theme="1"/>
        <rFont val="Cordia New"/>
        <family val="2"/>
      </rPr>
      <t>งบประมาณทั้งสิ้น 442,200 บ.</t>
    </r>
    <r>
      <rPr>
        <sz val="13"/>
        <color theme="1"/>
        <rFont val="Cordia New"/>
        <family val="2"/>
      </rPr>
      <t xml:space="preserve"> </t>
    </r>
  </si>
  <si>
    <t>11/03/2564</t>
  </si>
  <si>
    <t>PL2-2564:4/3</t>
  </si>
  <si>
    <t>RV00020900064030119</t>
  </si>
  <si>
    <t>ทุนอุดหนุนดำเนินการวิจัยแผนงานวิจัย
เรื่อง การสำรวจความพึงพอใจของผู้รับบริการสำหรับการประเมินประสิทธิภาพและประสิทธิผลการปฏิบัติราชการขององค์กรปกครองส่วนท้องถิ่น ประจำปีงบประมาณ 
พ.ศ.2564</t>
  </si>
  <si>
    <t>17/03/2564</t>
  </si>
  <si>
    <t>PR2-2564:12/15</t>
  </si>
  <si>
    <t>RV00020900064030153</t>
  </si>
  <si>
    <t>สถาบันส่งเสริมการสอน
วิทยาศาสตร์และเทคโนโลยี 
(สสวท.)</t>
  </si>
  <si>
    <r>
      <t xml:space="preserve">ทุนอุดหนุนโครงการเพิ่มศักยภาพครูให้มี
สมรรถนะของครูยุคใหม่สำหรับการเรียนรู้
ศตวรรษที่ 21  เรื่อง การพัฒนาศูนย์การเรียนรู้
ฐานสมรรถนะวิทยาศาสตร์ คณิตศาสตร์และ
เทคโนโลยี (SMT) สู่อาชีพของเยาวชนให้มีวิถี
ชีวิตโดยใช้ปรัชญาเศรษฐกิจพอเพียง 
พื้นที่เกาะหลีเป๊ะ 
</t>
    </r>
    <r>
      <rPr>
        <b/>
        <sz val="13"/>
        <color theme="1"/>
        <rFont val="Cordia New"/>
        <family val="2"/>
      </rPr>
      <t>งบประมาณทั้งสิ้น 1,000,000 บาท</t>
    </r>
  </si>
  <si>
    <t>24/03/2564</t>
  </si>
  <si>
    <t>PR2-2564:13/9</t>
  </si>
  <si>
    <t>RV00020900064030268</t>
  </si>
  <si>
    <t>อาจารย์วีณา ลีลาประเสริฐศิลป์</t>
  </si>
  <si>
    <t>สถาบันการอาชีวศึกษา
ภาคใต้ 3 สำนักงาน
คณะกรรมการการ
อาชีวศึกษา 
กระทรวงศึกษาธิการ</t>
  </si>
  <si>
    <r>
      <t xml:space="preserve">ตามบันทึกข้อตกลงจ้าง เลขที่ งปม.13/2563
จ้างให้ปฏิบัติงานในโครงการพัฒนาศักยภาพ
การรับรู้ด้านการจัดการศึกษาของสถาบันการ
อาชีวศึกษาภาคใต้ 3 เพื่อรองรับการพัฒนา
พื้นที่ระเบียงเศรษฐกิจภาคใต้อย่างยั่งยืน 
โครงการย่อย : งานวิจัยและพัฒนาหลักสูตร
ปริญญาตรี สาขาการจัดการโลจิสติกส์ 
</t>
    </r>
    <r>
      <rPr>
        <b/>
        <sz val="13"/>
        <color theme="1"/>
        <rFont val="Cordia New"/>
        <family val="2"/>
      </rPr>
      <t>โดยนำส่งเพียงเงินค่าธรรมเนียมการวิจัย
ร้อยละ 10 จากวงเงินงบประมาณทั้งสิ้น 
240,000 บาท</t>
    </r>
  </si>
  <si>
    <t>23/04/2564</t>
  </si>
  <si>
    <t>เล่มที่ 1017
เลขที่ 35</t>
  </si>
  <si>
    <t>RV00020900064040145</t>
  </si>
  <si>
    <t>องค์การบริหารส่วน
จังหวัดภูเก็ต</t>
  </si>
  <si>
    <r>
      <t xml:space="preserve">ตามสัญญาจ้างผู้เชี่ยวชาญรายบุคคลหรือ
จ้างบริษัทที่ปรึกษา เลขที่ 0004/2564 
โครงการสำรวจความพึงพอใจของผู้รับบริการ
ที่มีต่อการให้บริการสาธารณะขององค์การ
บริการส่วนจังหวัดภูเก็ต ประจำปีงบประมาณ พ.ศ.2564 งวดที่ 1
</t>
    </r>
    <r>
      <rPr>
        <b/>
        <sz val="13"/>
        <color theme="1"/>
        <rFont val="Cordia New"/>
        <family val="2"/>
      </rPr>
      <t/>
    </r>
  </si>
  <si>
    <t>27/04/2564</t>
  </si>
  <si>
    <t>เล่มที่ 1017
เลขที่ 38</t>
  </si>
  <si>
    <t>RV00020900064040151</t>
  </si>
  <si>
    <t>อ.ดร.อภิรัตน์ดา ทองแกมแก้ว</t>
  </si>
  <si>
    <t>สถาบันทดสอบทาง
การศึกษาแห่งชาติ 
(องค์การมหาชน)</t>
  </si>
  <si>
    <r>
      <t xml:space="preserve">ตามใบสั่งจ้างเลขที่ สทศ.326/2563  สำหรับ
การจ้างการศึกษาวิจัยการออกแบบและ
พัฒนาหลักสูตรบูรณาการกับโครงการ
พระราชดำริฯ ที่เน้นกระบวนการจัดการเรียนรู้
และการวัด และประเมินผล (โรงเรียนตำรวจ
ตระเวนชายแดนบ้านชายควน) งวดที่ 1 
</t>
    </r>
    <r>
      <rPr>
        <b/>
        <sz val="13"/>
        <color theme="1"/>
        <rFont val="Cordia New"/>
        <family val="2"/>
      </rPr>
      <t>งบสนับสนุนจำนวน 201,440 บาท</t>
    </r>
  </si>
  <si>
    <t>06/05/2564</t>
  </si>
  <si>
    <t>เล่มที่ 1100 
เลขที่ 43</t>
  </si>
  <si>
    <t>RV00020900064050031</t>
  </si>
  <si>
    <t>ศูนย์ศึกษาปัญหา
การเสพติด</t>
  </si>
  <si>
    <r>
      <t xml:space="preserve">ตามข้อตกลงดำเนินงานสร้างเสริมสุขภาพ
เลขที่ 62-01619-0008 โครงการการสร้างสรรค์
สื่อรณรงค์แบบมีส่วนร่วมเพื่อสร้างความเข้าใจ
และลดปัญญาการเสพน้ำกระท่อมในกลุ่ม
เยาวชนพื้นที่เสี่ยงของจังหวัดสงขลา 
งวดที่ 2-3 </t>
    </r>
    <r>
      <rPr>
        <b/>
        <sz val="13"/>
        <color theme="1"/>
        <rFont val="Cordia New"/>
        <family val="2"/>
      </rPr>
      <t xml:space="preserve">วงเงินทั้งสิ้น 130,900 บาท </t>
    </r>
  </si>
  <si>
    <t>13/05/2564</t>
  </si>
  <si>
    <t>เล่มที่ 1101 
เลขที่ 13</t>
  </si>
  <si>
    <t>RV00020900064050065</t>
  </si>
  <si>
    <t>สำนักงานกองทุน
สนับสนุนการสร้างเสริม
สุขภาพ (สสส.) ภายใต้
โครงการศูนย์ศึกษา
ปัญหาสุรา (ศวส.)</t>
  </si>
  <si>
    <r>
      <t xml:space="preserve">ตามข้อตกลงดำเนินงานสร้างเสริมสุขภาพ 
เลขที่ 61-02029-0092 โครงการรูปแบบการ
นำเสนอและผลสะท้อนกลับของโฆษณาตรา
เสมือนธุรกิจเครื่องดื่มแอลกอฮอล์ใน
ประเทศไทย งวดที่ 1 
</t>
    </r>
    <r>
      <rPr>
        <b/>
        <sz val="13"/>
        <color theme="1"/>
        <rFont val="Cordia New"/>
        <family val="2"/>
      </rPr>
      <t xml:space="preserve">วงเงินทั้งสิ้น 192,500 บาท </t>
    </r>
  </si>
  <si>
    <t>07/06/2564</t>
  </si>
  <si>
    <t>เล่มที่ 1102 
เลขที่ 47</t>
  </si>
  <si>
    <t>RV00020900064060032</t>
  </si>
  <si>
    <t>29/06/2564</t>
  </si>
  <si>
    <t>เล่มที่ 1103 
เลขที่ 32</t>
  </si>
  <si>
    <t>RV00020900064060113</t>
  </si>
  <si>
    <t>เครือข่ายอุดมศึกษา
ภาคใต้ตอนล่าง</t>
  </si>
  <si>
    <r>
      <t xml:space="preserve">ทุนอุดหนุนดำเนินการวิจัยแผนงานวิจัยเรื่อง 
การสร้างชุมชนแห่งการเรียนรู้ครูประถมศึกษา 
เพื่อการพัฒนาทักษะการอ่านอกเขียนได้ 
การอ่านเชิงวิเคราะห์และจริยธรรม ด้านวินัย 
ด้านจิตอาสา เสียสละ และเห็นอก เห็นใจผู้อื่น 
โดยใช้บทอ่านหนังสือของพ่อ สำหรับเด็กศึกษา 
(พระบาทสมเด็จพระปรมินทรภูมิพล- อดุลยเดช 
รัชกาลที่ 9) ในจังหวัดสงขลาและพัทลุง งวดที่ 1 
</t>
    </r>
    <r>
      <rPr>
        <b/>
        <sz val="13"/>
        <color theme="1"/>
        <rFont val="Cordia New"/>
        <family val="2"/>
      </rPr>
      <t>วงเงินทั้งสิน 550,000 บาท</t>
    </r>
  </si>
  <si>
    <t>เล่มที่ 1103 
เลขที่ 33</t>
  </si>
  <si>
    <t>RV00020900064060115</t>
  </si>
  <si>
    <t>คณะเศรษฐศาสตร์และ
บริหารธุรกิจ</t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</si>
  <si>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
สนับสนุน เรื่อง กระบวนการเพิ่มมูลค่านา
อินทรีย์: น้ำผึ้งดอกข้าวและน้ำผึ้งโพรงของ
เครือข่ายชาวนาและเยาวชนนาอินทรีย์ 
บ้านละหา อำเภอแว้ง จังหวัดนราธิวาส </t>
    </r>
    <r>
      <rPr>
        <b/>
        <sz val="13"/>
        <color theme="1"/>
        <rFont val="Cordia New"/>
        <family val="2"/>
      </rPr>
      <t>งบประมาณทั้งสิ้น 352,100 บาท</t>
    </r>
  </si>
  <si>
    <t>06/07/2564</t>
  </si>
  <si>
    <t>PR2-2564:15/41</t>
  </si>
  <si>
    <t>RV00020900064070082</t>
  </si>
  <si>
    <t>ผศ.ดร.แจ่มจันทร์ เพชรศิริ</t>
  </si>
  <si>
    <t>บริษัท เซาท์เทอร์น ซีฟูด 
โปรดักส์ จำกัด</t>
  </si>
  <si>
    <r>
      <t xml:space="preserve">กรณีรับทุนวิจัยจากกองทุนวิจัยมหาวิทยาลัย
ทักษิณ ประจำปีงบประมาณ2564 แต่ร่วมทุน
กับบริษัทภายนอก ประเภททุนต่อยอดงานวิจัย
และนวัตกรรมในเชิงพาณิชย์ เรื่อง อาหารปลา
สำเร็จรูปโปรตีนสูงจากเศษเหลือจากการแปร
รูปปลาทะเล 
</t>
    </r>
    <r>
      <rPr>
        <b/>
        <sz val="13"/>
        <color rgb="FFFF0000"/>
        <rFont val="Cordia New"/>
        <family val="2"/>
      </rPr>
      <t>(กรณีร่วมทุนจากภายนอกจะไม่มีการหักค่าธรรมเนียมวิจัย)</t>
    </r>
  </si>
  <si>
    <t>19/08/2564</t>
  </si>
  <si>
    <t>เล่มที่ 1108
เลขที่ 26</t>
  </si>
  <si>
    <t>RV00020900064080110</t>
  </si>
  <si>
    <t>นางสาวศิรดา นวลประดิษฐ์</t>
  </si>
  <si>
    <t>สำนักงานปลัดกระทรวง
อุดมศึกษาวิทยาศาสตร์ 
วิจัยและนวัตกรรม</t>
  </si>
  <si>
    <r>
      <t xml:space="preserve">โครงการทุนพัฒนาศักยภาพในการทำงาน
วิจัยของอาจารย์รุ่นใหม่ ปีงบประมาณ 2564 : 
สัญญาเลขที่ RGNS 63-085 งานวิจัยเรื่อง 
ประสิทธิภาพการลงทุนของกิจการกลุ่ม
อุตสาหกรรมเป้าหมายในตลาดหลักทรัพย์
แห่งประเทศไทย : บทบาทการควบตำแหน่ง
ของผู้บริหารและคุณภาพรายงานทางการเงิน 
</t>
    </r>
    <r>
      <rPr>
        <b/>
        <sz val="13"/>
        <color theme="1"/>
        <rFont val="Cordia New"/>
        <family val="2"/>
      </rPr>
      <t>งบประมาณทั้งสิ้น 600,000.00 บาท</t>
    </r>
    <r>
      <rPr>
        <sz val="13"/>
        <color theme="1"/>
        <rFont val="Cordia New"/>
        <family val="2"/>
      </rPr>
      <t xml:space="preserve"> </t>
    </r>
  </si>
  <si>
    <t>30/08/2564</t>
  </si>
  <si>
    <t>PR2-2564:18/15</t>
  </si>
  <si>
    <t>RV00020900064080192</t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</si>
  <si>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 2564 
โดยวิธีเฉพาะเจาะจง งวดที่ 2
</t>
    </r>
    <r>
      <rPr>
        <b/>
        <sz val="13"/>
        <color theme="1"/>
        <rFont val="Cordia New"/>
        <family val="2"/>
      </rPr>
      <t>วงเงินทั้งสิ้น 1,500,000 บาท</t>
    </r>
  </si>
  <si>
    <t>PR2-2564:18/16</t>
  </si>
  <si>
    <t>RV00020900064080193</t>
  </si>
  <si>
    <t>ผศ.ดร.ทวนธง ครฑจ้อน</t>
  </si>
  <si>
    <t>สำนักงานปลัดกระทรวงการอุดมศึกษา วิทยาศาสตร์ วิจัยและนวัตกรรม</t>
  </si>
  <si>
    <r>
      <t xml:space="preserve">บันทึกข้อตกลงความร่วมมือโครงการส่งเสริม
การเลี้ยงปศุสัตว์ภาคใต้ชายแดน (การใช้เทคโนโลยีและนวัตกรรมยกระดับมาตรฐาน
การผลิตและพัฒนาศักยภาพการพัฒนาผลิตภัณฑ์ปศุสัตว์สู่เชิงพาณิชย์ ประจำปีงบประมาณ 2564 
</t>
    </r>
    <r>
      <rPr>
        <b/>
        <sz val="13"/>
        <color theme="1"/>
        <rFont val="Cordia New"/>
        <family val="2"/>
      </rPr>
      <t xml:space="preserve">วงเงินตามสัญญา 1,210,100 บาท </t>
    </r>
  </si>
  <si>
    <t>16/09/2564</t>
  </si>
  <si>
    <t>PL2-2564:4/33</t>
  </si>
  <si>
    <t>RV00020900064090129</t>
  </si>
  <si>
    <t>28/09/2564</t>
  </si>
  <si>
    <t>PL2-2564:4/36</t>
  </si>
  <si>
    <t>RV00020900064090275</t>
  </si>
  <si>
    <t>29/09/2564</t>
  </si>
  <si>
    <t>30/09/2564</t>
  </si>
  <si>
    <t>PR2-2564:21/29</t>
  </si>
  <si>
    <t>RV00020900064090287</t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</si>
  <si>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งวดที่ 3
</t>
    </r>
    <r>
      <rPr>
        <b/>
        <sz val="13"/>
        <color theme="1"/>
        <rFont val="Cordia New"/>
        <family val="2"/>
      </rPr>
      <t xml:space="preserve">วงเงินทั้งสิ้น 1,500,000 บาท </t>
    </r>
  </si>
  <si>
    <t>PR2-2564:22/33</t>
  </si>
  <si>
    <t>RV00020900064090351</t>
  </si>
  <si>
    <t>สำนักงานคณะกรรมการ
ส่งเสริมวิทยาศาสตร์ วิจัย
และนวัตกรรม (สกสว.)</t>
  </si>
  <si>
    <t xml:space="preserve">เงินงวดพิเศษ ก . ตามสัญญาเลขที่ 
RDG5610014 เรื่อง การเคลื่อนย้ายแรงงาน
ไทยระดับทักษะสูงจากจังหวัดชายแดน
ภาคใต้ไปประเทศมาเลเซีย </t>
  </si>
  <si>
    <t>PR2-2564:22/34</t>
  </si>
  <si>
    <t>RV00020900064090353</t>
  </si>
  <si>
    <t>อ.ดร.เสาวรส ยิ่งวรรณะ</t>
  </si>
  <si>
    <t xml:space="preserve">เงินงวดพิเศษ ก . ตามสัญญาเลขที่ 
RDG6240039 เรื่อง การพัฒนาความสามารถ
ของครูในการประเมินเพื่อพัฒนาทักษะใน
ศตวรรษที่ 21 ของนักเรียน </t>
  </si>
  <si>
    <t>รายได้ค้างรับ</t>
  </si>
  <si>
    <t>JV00020900064090207</t>
  </si>
  <si>
    <t>องค์กรปกครองส่วนท้องถิ่น
จำนวน 115 หน่วยงาน</t>
  </si>
  <si>
    <t>JV00020900064090208</t>
  </si>
  <si>
    <t xml:space="preserve">ทุนอุดหนุนดำเนินการวิจัยแผนงานวิจัยเรื่อง 
การสำรวจความพึงพอใจของผู้รับบริการ
สำหรับการประเมินประสิทธิภาพและ
ประสิทธิผลการปฏิบัติราชการขององค์กร
ปกครองส่วนท้องถิ่น ประจำปีงบประมาณ 
พ.ศ.2564 </t>
  </si>
  <si>
    <t>JV00020900064090210</t>
  </si>
  <si>
    <t>ผศ.เจษฎา ทองขาว</t>
  </si>
  <si>
    <t>กรมคุ้มครองสิทธิและ
เสรีภาพ กระทรวงยุติธรรม</t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</si>
  <si>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สำหรับค่าจ้างล่วงหน้า
</t>
    </r>
    <r>
      <rPr>
        <b/>
        <sz val="13"/>
        <color theme="1"/>
        <rFont val="Cordia New"/>
        <family val="2"/>
      </rPr>
      <t xml:space="preserve">งบประมาณทั้งสิ้น 499,444 บาท </t>
    </r>
  </si>
  <si>
    <t>JV00020900064090211</t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</si>
  <si>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งวดที่ 1
</t>
    </r>
    <r>
      <rPr>
        <b/>
        <sz val="13"/>
        <color theme="1"/>
        <rFont val="Cordia New"/>
        <family val="2"/>
      </rPr>
      <t xml:space="preserve">งบประมาณทั้งสิ้น 499,444 บาท </t>
    </r>
  </si>
  <si>
    <t xml:space="preserve"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สำหรับโครงการพัฒนาศักยภาพการรับรู้
ด้านการจัดการศึกษาของสถาบันการอาชีวศึกษาภาคใต้ 3 เพื่อรองรับการพัฒนาพื้นที่ระเบียงเศรษฐกิจภาคใต้อย่างยั่งยืน โครงการย่อย : งานวิจัยและพัฒนาหลักสูตรปริญญาตรี สาขาการจัดการโลจิสติกส์ </t>
  </si>
  <si>
    <t xml:space="preserve">สำนักงานการวิจัยแห่งชาติ (วช.) </t>
  </si>
  <si>
    <t xml:space="preserve"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งานวิจัยเรื่อง กระบวนการเพิ่มมูลค่านา
อินทรีย์: น้ำผึ้งดอกข้าวและน้ำผึ้งโพรงของเครือข่ายชาวนาและเยาวชนนาอินทรีย์ 
บ้านละหา อำเภอแว้ง จังหวัดนราธิวาส งบประมาณทั้งสิ้น 352,100 บาท </t>
  </si>
  <si>
    <t>12/11/2563</t>
  </si>
  <si>
    <t>PR2-2564:3/30</t>
  </si>
  <si>
    <t>RV00020900064110053</t>
  </si>
  <si>
    <t>อาจารย์ ดร.การะเกด แก้วใหญ่</t>
  </si>
  <si>
    <t>สำนักงานพัฒนา
วิทยาศาสตร์และเทคโนโลยี
แห่งชาติ (สวทช.)</t>
  </si>
  <si>
    <r>
      <t xml:space="preserve">ข้อตกลงเลขที่ FDA-CO-2563-12853-TH 
สำหรับโครงการ กลูโคสเซนเซอร์ชนิดไม่ใช้
เอนไซม์ที่สร้างจากโครงสร้างนาโนคอปเปอร์
ออกไซด์ งวดที่ 1
</t>
    </r>
    <r>
      <rPr>
        <b/>
        <sz val="13"/>
        <color theme="1"/>
        <rFont val="Cordia New"/>
        <family val="2"/>
      </rPr>
      <t xml:space="preserve">งบประมาณทั้งสิ้น 250,000.00 บาท </t>
    </r>
    <r>
      <rPr>
        <sz val="13"/>
        <color theme="1"/>
        <rFont val="Cordia New"/>
        <family val="2"/>
      </rPr>
      <t xml:space="preserve">
(งบบริหารจัดการจำนวนเงิน 30,000 บ.)</t>
    </r>
  </si>
  <si>
    <t>18/11/2563</t>
  </si>
  <si>
    <t>PR2-2564:3/35</t>
  </si>
  <si>
    <t>RV00020900064110096</t>
  </si>
  <si>
    <t>นางสาวเบ็ญจวรรณ บัวขวัญ</t>
  </si>
  <si>
    <t>สำนักส่งเสริมการบริการวิชาการและภูมิปัญญา
ชุมชน</t>
  </si>
  <si>
    <t>กรมการแพทย์แผนไทย
และการแพทย์ทางเลือก 
กระทรวงสาธารณสุข</t>
  </si>
  <si>
    <r>
      <t xml:space="preserve">เงินค่าธรรมเนียม ร้อยละ 10 ตามระเบียบคณะกรรมการการเงินและทรัพย์สิน ว่าด้วย
การบริหารจัดการทุนอุดหนุนการวิจัยจาก
แหล่งทุนภายนอก พ.ศ.2557 ตามสัญญาเลขที่ 
กภท.10/2563 โครงการสำรวจ ทำสำเนาดิจิทัล 
และปริวัตรเอกสารโบราณตำรับยาและตำรา
การแพทย์แผนไทย กลุ่มจังหวัดภาคใต้ ปีที่ 1 
</t>
    </r>
    <r>
      <rPr>
        <b/>
        <sz val="13"/>
        <color theme="1"/>
        <rFont val="Cordia New"/>
        <family val="2"/>
      </rPr>
      <t>ทุนวิจัยทั้งหมด 1,504,492.00 บาท</t>
    </r>
  </si>
  <si>
    <t>26/11/2563</t>
  </si>
  <si>
    <t>PR2-2564:4/18</t>
  </si>
  <si>
    <t>RV00020900064110162</t>
  </si>
  <si>
    <t>อาจารย์นิดา นุ้ยเด็น</t>
  </si>
  <si>
    <r>
      <t xml:space="preserve">เงินค่าธรรมเนียม ร้อยละ 10 ตามระเบียบคณะกรรมการการเงินและทรัพย์สิน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
สนับสนุนงานวิจัยเรื่อง ผลของน้ำมันระเหย
บางชนิดในประเทศไทยที่มีผลต่อสรีรวิทยา
และอารมณ์ความรู้สึก งวดสุดท้าย
</t>
    </r>
    <r>
      <rPr>
        <b/>
        <sz val="13"/>
        <color theme="1"/>
        <rFont val="Cordia New"/>
        <family val="2"/>
      </rPr>
      <t xml:space="preserve">งบประมาณทั้งสิ้น 400,000 บาท </t>
    </r>
  </si>
  <si>
    <t>08/12/2563</t>
  </si>
  <si>
    <t>PR2-2564:5/11</t>
  </si>
  <si>
    <t>RV00020900064120077</t>
  </si>
  <si>
    <t>สำนักงานการวิจัยแห่งชาติ</t>
  </si>
  <si>
    <r>
      <t xml:space="preserve">ทุนอุดหนุนดำเนินการวิจัยแผนงานวิจัย
เรื่อง การส่งเสริมศักยภาพด้านการบริการ
ท่องเที่ยวเชิงชุมชนโดยใช้โปรแกรมสนทนา
อัตโนมัติบนมือถือ กรณีศึกษา พื้นที่ชุมชน
ตำบลลานข่อย อำเภอป่าพะยอม จังหวัด
พัทลุง งวดที่ 2
</t>
    </r>
    <r>
      <rPr>
        <b/>
        <sz val="13"/>
        <color theme="1"/>
        <rFont val="Cordia New"/>
        <family val="2"/>
      </rPr>
      <t xml:space="preserve">งบประมาณทั้งสิ้น 490,000.00 บาท </t>
    </r>
  </si>
  <si>
    <t>PR2-2564:5/25</t>
  </si>
  <si>
    <t>RV00020900064120103</t>
  </si>
  <si>
    <t>ทุนอุดหนุนดำเนินการวิจัยเรื่อง The effect of 
high levels of supplementation in diet on 
growth performance and feed utilization of 
Nile tilapia งวดที่ 3</t>
  </si>
  <si>
    <t>PR2-2564:6/12</t>
  </si>
  <si>
    <t>RV00020900064120248</t>
  </si>
  <si>
    <t xml:space="preserve">อาจารย์ ดร.ธวัชชัย คังฆะมะโณ </t>
  </si>
  <si>
    <t>สำนักงานพัฒนา
วิทยาศาสตร์และ
เทคโนโลยีแห่งชาติ</t>
  </si>
  <si>
    <r>
      <t xml:space="preserve">ข้อตกลงร่วมที่ JRA-CO-2563-23089-TH 
ในโครงการวิจัยเรื่อง กลูโคสคัลเลอร์ริเมตริก
ไบโอนเซนเซอร์โดยอาศัยการเกิดสาร
ประกอบเชิงซ้อนระหว่างไอร์ออน (III) และ
ไทโอไซยาเนตไอออนจากปฏิกิริยาของเฟนตัน </t>
    </r>
    <r>
      <rPr>
        <b/>
        <sz val="13"/>
        <color theme="1"/>
        <rFont val="Cordia New"/>
        <family val="2"/>
      </rPr>
      <t>วงเงินตามสัญญา 250,000 บาท</t>
    </r>
    <r>
      <rPr>
        <sz val="13"/>
        <color theme="1"/>
        <rFont val="Cordia New"/>
        <family val="2"/>
      </rPr>
      <t xml:space="preserve">  งวดที่ 1</t>
    </r>
  </si>
  <si>
    <t>04/01/2564</t>
  </si>
  <si>
    <t>PR2-2564:6/16</t>
  </si>
  <si>
    <t>RV00020900064010008</t>
  </si>
  <si>
    <t xml:space="preserve">ผศ.ดร.สมพงศ์ โอทอง </t>
  </si>
  <si>
    <t xml:space="preserve">เงินงวดพิเศษ ก . ตามสัญญาเลขที่ 
RDG6050069 เรื่อง การพัฒนาระบบก๊าซ
ชีวภาพจากน้ำทิ้งโรงงานสกัดน้ำมันปาล์มดิบ
แบบสองขั้นตอนด้วยถังปฏิกรณ์สองชั้น </t>
  </si>
  <si>
    <t>23/02/2564</t>
  </si>
  <si>
    <t>PR2-2564:10/12</t>
  </si>
  <si>
    <t>RV00020900064020180</t>
  </si>
  <si>
    <t>สำนักงานวิจัยแห่งชาติ (วช.)</t>
  </si>
  <si>
    <r>
      <t xml:space="preserve">ทุนอุดหนุนการทำกิจกรรมส่งเสริมและ
สนับสนุนการวิจัยและนวัตกรรม เรื่อง 
การเพาะเลี้ยงปลาก้างพระร่วง (Kryptopterus 
Vitreolus) ในโรงเพาะฟัก และการพัฒนาเป็น
ปลาสวยงามเพื่อการส่งออก งวดที่ 1
</t>
    </r>
    <r>
      <rPr>
        <b/>
        <sz val="13"/>
        <color theme="1"/>
        <rFont val="Cordia New"/>
        <family val="2"/>
      </rPr>
      <t>วงเงินทั้งสิ้น 550,000 บาท</t>
    </r>
    <r>
      <rPr>
        <sz val="13"/>
        <color theme="1"/>
        <rFont val="Cordia New"/>
        <family val="2"/>
      </rPr>
      <t xml:space="preserve"> </t>
    </r>
  </si>
  <si>
    <t>25/02/2564</t>
  </si>
  <si>
    <t>PR2-2564:10/23</t>
  </si>
  <si>
    <t>RV00020900064020206</t>
  </si>
  <si>
    <t>ผศ.ดร.พีรนาฎ คิดดี</t>
  </si>
  <si>
    <t>สถาบันวิจัยและพัฒนา (ภายใต้การบริหารงานของสถาบันวิจัย)</t>
  </si>
  <si>
    <t xml:space="preserve">กองทุนพัฒนาไฟฟ้า (กกพ.) 
สำนักงานคณะกรรมการ
กำกับกิจการพลังงาน </t>
  </si>
  <si>
    <r>
      <t xml:space="preserve">ทุนอุดหนุนการทำโครงการเพื่อการส่งเสริม
สังคมและประชาชนให้มีความรู้ ความตระหนัก 
และมีส่วนร่วมทางด้านไฟฟ้า ประจำปี
งบประมาณ 2563 ภายใต้กิจกรรม นวัตกรรมพลังงานไฟฟ้าจากขยะ งวดที่ 1
</t>
    </r>
    <r>
      <rPr>
        <b/>
        <sz val="13"/>
        <color theme="1"/>
        <rFont val="Cordia New"/>
        <family val="2"/>
      </rPr>
      <t>วงเงินงบประมาณทั้งสิ้น 1,600,000 บาท</t>
    </r>
    <r>
      <rPr>
        <sz val="13"/>
        <color theme="1"/>
        <rFont val="Cordia New"/>
        <family val="2"/>
      </rPr>
      <t xml:space="preserve"> </t>
    </r>
  </si>
  <si>
    <t>PR2-2564:10/22</t>
  </si>
  <si>
    <t>RV00020900064020207</t>
  </si>
  <si>
    <t>อ.ดร.วิศาล อดทน</t>
  </si>
  <si>
    <r>
      <t xml:space="preserve">ทุนอุดหนุนการทำกิจกรรมส่งเสริมและ
สนับสนุนการวิจัยและนวัตกรรม เรื่อง 
การพัฒนาการผลิตไก่คอล่อนเชิงพาณิชย์
ในจังหวัดพัทลุง งวดที่ 1 
</t>
    </r>
    <r>
      <rPr>
        <b/>
        <sz val="13"/>
        <color theme="1"/>
        <rFont val="Cordia New"/>
        <family val="2"/>
      </rPr>
      <t>วงเงินงบประมาณทั้งสิ้น 650,000 บาท</t>
    </r>
  </si>
  <si>
    <t>PR2-2564:12/16</t>
  </si>
  <si>
    <t>RV00020900064030152</t>
  </si>
  <si>
    <t>ผศ.ดร.ประสงค์ เกษราธิคุณ</t>
  </si>
  <si>
    <t>สถาบันเทคโนโลยีนิวเคลียร์
แห่งชาติ (องค์การมหาชน)</t>
  </si>
  <si>
    <r>
      <t xml:space="preserve">สัญญารับงบประมาณสนับสนุนความร่วมมือ
วิจัยภายใต้โครงการ TINI to University : 
โครงการวิจัยชื่อการตรวจวัดและประเมิน
ค่ากัมมันตภาพจำเพาะของสารกัมมันตรังสี
ธรรมชาติและที่มนุษย์สร้างขึ้นในดินนาข้าว
และข้าวสังข์หยดอินทรีย์ที่ปลูกในตำบลดอน
ประดู่ อำเภอปากพะยูน จังหวัดพัทลุง งวดที่ 1
</t>
    </r>
    <r>
      <rPr>
        <b/>
        <sz val="13"/>
        <color theme="1"/>
        <rFont val="Cordia New"/>
        <family val="2"/>
      </rPr>
      <t>วงเงินงบประมาณทั้งสิ้น 50,000 บาท</t>
    </r>
    <r>
      <rPr>
        <sz val="13"/>
        <color theme="1"/>
        <rFont val="Cordia New"/>
        <family val="2"/>
      </rPr>
      <t xml:space="preserve"> </t>
    </r>
  </si>
  <si>
    <t>อ.ดร.พิมประภา ชัยจักร</t>
  </si>
  <si>
    <r>
      <t xml:space="preserve">สัญญารับงบประมาณสนับสนุนความร่วมมือ
วิจัยภายใต้โครงการ TINI to University : 
โครงการวิจัยชื่อการพัฒนากลุ่มจุลินทรีย์ทน
รังสีแกมมาเพื่อการประยุกต์ใช้ในการบำบัด
น้ำเสียจากโรงพยาบาล งวดที่ 1
</t>
    </r>
    <r>
      <rPr>
        <b/>
        <sz val="13"/>
        <color theme="1"/>
        <rFont val="Cordia New"/>
        <family val="2"/>
      </rPr>
      <t xml:space="preserve">วงเงินงบประมาณทั้งสิ้น 50,000 บาท </t>
    </r>
  </si>
  <si>
    <t>19/03/2564</t>
  </si>
  <si>
    <t>PR2-2564:12/34</t>
  </si>
  <si>
    <t>RV00020900064030180</t>
  </si>
  <si>
    <t>ผศ.ดร.อุไรวรรณ ทองแกมแก้ว</t>
  </si>
  <si>
    <t>คณะเทคโนโลยีและการพัฒนาชุมชน</t>
  </si>
  <si>
    <t>สำนักงานพัฒนา
การวิจัยการเกษตร
(องค์การมหาชน)</t>
  </si>
  <si>
    <t xml:space="preserve">ตามสัญญาเลขที่ PRP6305031490 สัญญา
รับทุนอุดหนุนโครงการวิจัยการเกษตร 
สำหรับทุนวิจัยเรื่อง การยกระดับคุณภาพ
และการเพิ่มมูลค่าข้าวสังข์หยดพัทลุงด้วย
นวัตกรรม งวดที่ 3
วงเงินทั้งโครงการ 2,300,000.00 บาท </t>
  </si>
  <si>
    <t>หักครบถ้วน
แล้วใน
งวดที่ 1</t>
  </si>
  <si>
    <t>PR2-2564:13/8</t>
  </si>
  <si>
    <t>RV00020900064030270</t>
  </si>
  <si>
    <t>อ.ดร.สุวิมล จุงจิตร์</t>
  </si>
  <si>
    <r>
      <t xml:space="preserve">ทุนอุดหนุนดำเนินการวิจัยแผนงานวิจัยเรื่อง 
การส่งเสริมศักยภาพด้านการบริการท่องเที่ยว
เชิงชุมชนโดยใช้โปรแกรมสนทนาอัตโนมัติบน
มือถือ กรณีศึกษา พื้นที่ชุมชนตำบลลานข่อย 
อำเภอป่าพะยอม จังหวัดพัทลุง งวดที่ 3
</t>
    </r>
    <r>
      <rPr>
        <b/>
        <sz val="13"/>
        <color theme="1"/>
        <rFont val="Cordia New"/>
        <family val="2"/>
      </rPr>
      <t>งบประมาณทั้งสิ้น 490,000.00 บาท</t>
    </r>
  </si>
  <si>
    <t>08/04/2564</t>
  </si>
  <si>
    <t>PR2-2564:13/42</t>
  </si>
  <si>
    <t>RV00020900064040068</t>
  </si>
  <si>
    <t>อ.ดร.ตั้ม บุญรอด</t>
  </si>
  <si>
    <t xml:space="preserve">สำนักงานการวิจัยแห่งชาติ </t>
  </si>
  <si>
    <r>
      <t xml:space="preserve">ตามสัญญารับทุนอุดหนุนการวิจัยและ
นวัตกรรม เลขที่ วช.อว.(อ)(ภอ)/32/2564 
งานวิจัยเรื่อง การประยุกต์ใช้โมเดลพยากรณ์
และระบบการติดตามด้วยระบบสารสนเทศ
ภูมิศาสตร์ จากผลกระทบของวิกฤต
สถานการณ์ของโรคติดเชื้อไวรัสโคโรนา 2019 
(COVID-19)ต่อความมั่นคงทางอาหาร งวดที่ 1 </t>
    </r>
    <r>
      <rPr>
        <b/>
        <sz val="13"/>
        <color theme="1"/>
        <rFont val="Cordia New"/>
        <family val="2"/>
      </rPr>
      <t>วงเงินงบประมาณทั้งสิ้น 671,000 บาท</t>
    </r>
    <r>
      <rPr>
        <sz val="13"/>
        <color theme="1"/>
        <rFont val="Cordia New"/>
        <family val="2"/>
      </rPr>
      <t xml:space="preserve"> </t>
    </r>
  </si>
  <si>
    <t>PR2-2564:13/43</t>
  </si>
  <si>
    <t>RV00020900064040069</t>
  </si>
  <si>
    <t>อ.ดร.สุธาสินี บุญญาพิทักษ์</t>
  </si>
  <si>
    <t>ดำเนินการภายใต้
สถาบันวิจัยและพัฒนา 
เนื่องจาก รศ.ดร.ณฐพงศ์ 
จิตรนิรัตน์ รองอธิการบดี
ฝ่ายการวิจัยและบริการ
วิชาการ ทำหน้าที่หัวหน้า
ชุดงานวิจัย</t>
  </si>
  <si>
    <t xml:space="preserve">สถาบันส่งเสริมการสอน
วิทยาศาสตร์และเทคโนโลยี </t>
  </si>
  <si>
    <t xml:space="preserve">งบบริหารจัดการชุดโครงการวิจัย : 
เพิ่มศักยภาพครูให้มีสมรรถนะของครูยุคใหม่
สำหรับการเรียนรู้ศตวรรษที่ 21 : โครงการวิจัย
ย่อย 1 นวัตกรรมโรงเรียนประกอบการเพื่อพัฒนาพื้นที่การเรียนรู้ต้นแบบ </t>
  </si>
  <si>
    <t>อ.ดร.ศิลป์ชัย สุวรรณมณี</t>
  </si>
  <si>
    <t xml:space="preserve">งบบริหารจัดการชุดโครงการวิจัย : 
เพิ่มศักยภาพครูให้มีสมรรถนะของครูยุคใหม่
สำหรับการเรียนรู้ศตวรรษที่ 21 : โครงการวิจัย
ย่อย 2 การขับเคลื่อนหลักสูตรฐานสมรรถนะ
ด้านวิทยาศาสตร์ คณิตศาสตร์ และเทคโนโลยี
ที่บูรณาการกับศักยภาพเชิงพื้นที่ของ
สถานศึกษาต้นแบบและการขยายผลสู่
สถานศึกษาเครือข่ายในพื้นที่นวัตกรรม
การศึกษานำร่อง จ.สตูลและจังหวัดชายแดนใต้ </t>
  </si>
  <si>
    <t xml:space="preserve">งบบริหารจัดการชุดโครงการวิจัย : 
เพิ่มศักยภาพครูให้มีสมรรถนะของครูยุคใหม่
สำหรับการเรียนรู้ศตวรรษที่ 21 : โครงการวิจัย
ย่อย 3 การพัฒนาสมรรถนะครูในศตวรรษที่ 21 
โดยใช้ Project14 เพื่อลดความเหลื่อมล้ำของ
เยาวชนให้มีวิถีชีวิตตามปรัชญาเศรษฐกิจ
พอเพียง พื้นที่เกาะ จังหวัดสตูล </t>
  </si>
  <si>
    <t>ผศ.ดร.ธัญญา พันธุ์ฤทธิ์ดำ</t>
  </si>
  <si>
    <t xml:space="preserve">งบบริหารจัดการชุดโครงการวิจัย : 
เพิ่มศักยภาพครูให้มีสมรรถนะของครูยุคใหม่
สำหรับการเรียนรู้ศตวรรษที่ 21 : โครงการวิจัย
ย่อย 4 การอบรมปฏิบัติการ GLOBE Academy
Train the trainer ในพื้นที่นวัตกรรมการศึกษา 
จ.สตูล และจังหวัดชายแดนใต้ </t>
  </si>
  <si>
    <t>22/04/2564</t>
  </si>
  <si>
    <t>เล่มที่ 1017 เลขที่ 33</t>
  </si>
  <si>
    <t>RV00020900064040144</t>
  </si>
  <si>
    <t>สำนักงานกองทุนเพื่อ
ความเสมอภาคทาง
การศึกษา</t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</si>
  <si>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ของเงินสนับสนุน
โครงการวิจัยเรื่อง ธนาคารแพะเนื้อแบบ
เลี้ยงหวะ (สัญญาเลที่ 63-0421 รหัสโครงการ 
63-071-00286)
</t>
    </r>
    <r>
      <rPr>
        <b/>
        <sz val="13"/>
        <color theme="1"/>
        <rFont val="Cordia New"/>
        <family val="2"/>
      </rPr>
      <t>วงเงินงบประมาณทั้งสิ้น 613,200 บาท</t>
    </r>
    <r>
      <rPr>
        <sz val="13"/>
        <color theme="1"/>
        <rFont val="Cordia New"/>
        <family val="2"/>
      </rPr>
      <t xml:space="preserve"> </t>
    </r>
  </si>
  <si>
    <t>เล่มที่ 1103 
เลขที่ 35</t>
  </si>
  <si>
    <t>RV00020900064060112</t>
  </si>
  <si>
    <r>
      <t xml:space="preserve">สัญญารับทุนอุดหนุนการวิจัยและนวัตกรรม 
สัญญาเลขที่ วช.อว.(อ)(ภอ)/32/2564 สำหรับ
งานวิจัยเรื่อง การประยุกต์ใช้โมเดลพยากรณ์
และระบบการติดตามด้วยระบบสารสนเทศ
ภูมิศาสตร์ จากผลกระทบของวิกฤต
สถานการณ์ของโรคติดเชื้อไวรัสโคโรนา 2019 
(COVID-19)ต่อความมั่นคงทางอาหาร งวดที่ 1
</t>
    </r>
    <r>
      <rPr>
        <b/>
        <sz val="13"/>
        <color theme="1"/>
        <rFont val="Cordia New"/>
        <family val="2"/>
      </rPr>
      <t xml:space="preserve">วงเงินงบประมาณทั้งสิ้น 671,000 บาท </t>
    </r>
  </si>
  <si>
    <t>เล่มที่ 1103 
เลขที่ 34</t>
  </si>
  <si>
    <t>RV00020900064060114</t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</si>
  <si>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
สนับสนุน เรื่อง ผลของน้ำมันระเหยบางชนิด
ในประเทศไทยที่มีผลต่อสรีรวิทยาและอารมณ์
ความรู้สึก 
</t>
    </r>
    <r>
      <rPr>
        <b/>
        <sz val="13"/>
        <color theme="1"/>
        <rFont val="Cordia New"/>
        <family val="2"/>
      </rPr>
      <t>งบประมาณทั้งสิ้น 400,000 บาท</t>
    </r>
  </si>
  <si>
    <t>09/07/2564</t>
  </si>
  <si>
    <t>PR2-2564:15/47</t>
  </si>
  <si>
    <t>RV00020900064070092</t>
  </si>
  <si>
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
งบประมาณ 2564 โดยวิธีเฉพาะเจาะจง งวดที่ 1
วงเงินทั้งสิ้น 1,500,000 บาท </t>
  </si>
  <si>
    <t>นายศรชัย อินทะไชย</t>
  </si>
  <si>
    <r>
      <t xml:space="preserve">โครงการทุนพัฒนาศักยภาพในการทำงาน
วิจัยของอาจารย์รุ่นใหม่ ปีงบประมาณ 2564 : 
สัญญาเลขที่ RGNS 63-084 งานวิจัยเรื่อง 
การคอมโพสิตสารผสม Fe2O3 และ CuO 
กับแผ่นนาโนเคลย์ไอออนลบเพื่อเพิ่มการผลิต
ไฮโดรเจนจากน้ำด้วยการเร่งปฏิกิริยาเชิงแสง
วิสิเบิล งวดที่ 1
</t>
    </r>
    <r>
      <rPr>
        <b/>
        <sz val="13"/>
        <color theme="1"/>
        <rFont val="Cordia New"/>
        <family val="2"/>
      </rPr>
      <t>งบประมาณทั้งสิ้น 600,000.00 บาท</t>
    </r>
    <r>
      <rPr>
        <sz val="13"/>
        <color theme="1"/>
        <rFont val="Cordia New"/>
        <family val="2"/>
      </rPr>
      <t xml:space="preserve"> </t>
    </r>
  </si>
  <si>
    <t>นายนเรศ ฉิมเรศ</t>
  </si>
  <si>
    <t>คณะวิศวกรรมศาสตร์</t>
  </si>
  <si>
    <r>
      <t xml:space="preserve">โครงการทุนพัฒนาศักยภาพในการทำงาน
วิจัยของอาจารย์รุ่นใหม่ ปีงบประมาณ 2564 : 
สัญญาเลขที่ RGNS 63-086 งานวิจัยเรื่อง 
การศึกษาเชิงทดลองและเชิงตัวเลขเกี่ยวกับ
ลักษณะเฉพาะของการไหลและการถ่ายเท
ความร้อนของคอนเดนเซอร์แบบท่อติดครีบ
เกลียว งวดที่ 1
</t>
    </r>
    <r>
      <rPr>
        <b/>
        <sz val="13"/>
        <color theme="1"/>
        <rFont val="Cordia New"/>
        <family val="2"/>
      </rPr>
      <t>งบประมาณทั้งสิ้น 582,000.00 บาท</t>
    </r>
    <r>
      <rPr>
        <sz val="13"/>
        <color theme="1"/>
        <rFont val="Cordia New"/>
        <family val="2"/>
      </rPr>
      <t xml:space="preserve"> </t>
    </r>
  </si>
  <si>
    <t>20/08/2564</t>
  </si>
  <si>
    <t>PR2-2564:17/40</t>
  </si>
  <si>
    <t>RV00020900064080155</t>
  </si>
  <si>
    <t>ดร.ภูมิน นุตรทัต</t>
  </si>
  <si>
    <t>สำนักงานสภานโยบาย
การอุดมศึกษา
 วิทยาศาสตร์ วิจัยและ
นวัตกรรมแห่งชาติ</t>
  </si>
  <si>
    <r>
      <t xml:space="preserve">ตามสัญญาเลขที่ C10F640030 ซึ่งเป็นสัญญา
ร่วมทุนระหว่างบริษัท แคปแม็กซ์ จำกัด กับ
มหาวิทยาลัยทักษิณ โครงการการพัฒนาสูตร
อาหารเสริมที่เหมาะสมของเบต้ากลูแคนเพื่อ
เพิ่มประสิทธิภาพการยับยั้งการออกอาหาร
ของไวรัสโรคเริ่ม แผนงาน การขับเคลื่อน
เศรษฐกิจชีวภาพเศรษฐกิจหมุนเวียน-
เศรษฐกิจสีเขียว (BCG in Action) งวดที่ 1 </t>
    </r>
    <r>
      <rPr>
        <b/>
        <sz val="13"/>
        <color theme="1"/>
        <rFont val="Cordia New"/>
        <family val="2"/>
      </rPr>
      <t xml:space="preserve">งบประมาณทั้งสิ้น 2,617,913 บาท </t>
    </r>
  </si>
  <si>
    <t>06/09/2564</t>
  </si>
  <si>
    <t>PR2-2564:19/2</t>
  </si>
  <si>
    <t>RV00020900064090055</t>
  </si>
  <si>
    <r>
      <t xml:space="preserve">ทุนอุดหนุนการทำกิจกรรมส่งเสริมและ
สนับสนุนการวิจัยและนวัตกรรม เรื่อง 
การเพาะเลี้ยงปลาก้างพระร่วง (Kryptopterus Vitreolus) ในโรงเพาะฟัก และการพัฒนาเป็น
ปลาสวยงามเพื่อการส่งออก งวดที่ 2
</t>
    </r>
    <r>
      <rPr>
        <b/>
        <sz val="13"/>
        <color theme="1"/>
        <rFont val="Cordia New"/>
        <family val="2"/>
      </rPr>
      <t>วงเงินทั้งสิ้น 550,000 บาท</t>
    </r>
  </si>
  <si>
    <t>PR2-2564:19/1</t>
  </si>
  <si>
    <t>RV00020900064090056</t>
  </si>
  <si>
    <r>
      <t xml:space="preserve">ทุนอุดหนุนการทำกิจกรรมส่งเสริมและ
สนับสนุนการวิจัยและนวัตกรรม เรื่อง 
การพัฒนาการผลิตไก่คอล่อนเชิงพาณิชย์
ในจังหวัดพัทลุง งวดที่ 2
</t>
    </r>
    <r>
      <rPr>
        <b/>
        <sz val="13"/>
        <color theme="1"/>
        <rFont val="Cordia New"/>
        <family val="2"/>
      </rPr>
      <t xml:space="preserve">วงเงินทั้งสิ้น 650,000 บาท </t>
    </r>
  </si>
  <si>
    <t>17/09/2564</t>
  </si>
  <si>
    <t>PR2-2564:19/44</t>
  </si>
  <si>
    <t>RV00020900064090136</t>
  </si>
  <si>
    <r>
      <t xml:space="preserve">ตามสัญญาเลขที่ PRP6305031490 สัญญา
รับทุนอุดหนุนโครงการวิจัยการเกษตร เรื่อง 
การยกระดับคุณภาพและการเพิ่มมูลค่า
ข้าวสังข์หยดพัทลุงด้วยนวัตกรรม งวดที่ 4
</t>
    </r>
    <r>
      <rPr>
        <b/>
        <sz val="13"/>
        <color theme="1"/>
        <rFont val="Cordia New"/>
        <family val="2"/>
      </rPr>
      <t>วงเงินทั้งโครงการ 2,300,000.00 บาท</t>
    </r>
    <r>
      <rPr>
        <sz val="13"/>
        <color theme="1"/>
        <rFont val="Cordia New"/>
        <family val="2"/>
      </rPr>
      <t xml:space="preserve"> </t>
    </r>
  </si>
  <si>
    <t>หักครบถ้วน
แล้วใน
งวดที่ 2-3</t>
  </si>
  <si>
    <t>PR2-2564:21/12</t>
  </si>
  <si>
    <t>RV00020900064090252</t>
  </si>
  <si>
    <t>รศ.ดร.สมัคร แก้วสุกแสง</t>
  </si>
  <si>
    <t>ดำเนินการภายใต้สถาบันวิจัยและพัฒนา เนื่องจาก รศ.ดร.สมัคร 
แก้วสุกแสง รักษาการแทน
ผู้อำนวยการสถาบันวิจัย
และพัฒนา ทำหน้าที่หัวหน้า
ชุดงานวิจัย</t>
  </si>
  <si>
    <t>สำนักงานสภานโยบายการอุดมศึกษา วิทยาศาสตร์ วิจัยและนวัตกรรมแห่งชาติ</t>
  </si>
  <si>
    <r>
      <t xml:space="preserve">ตามสัญญาเลขที่ A14F640066 ของ สัญญา
ให้ทุนโครงการวิจัยและนวัตกรรมเพื่อแก้ไขปัญหาความยากจนอย่างเบ็ดเสร็จและแม่นยำในจังหวัดพัทลุง งวดที่ 2 
</t>
    </r>
    <r>
      <rPr>
        <b/>
        <sz val="13"/>
        <color theme="1"/>
        <rFont val="Cordia New"/>
        <family val="2"/>
      </rPr>
      <t xml:space="preserve">งบประมาณทั้งสิ้น 7,700,000 บาท </t>
    </r>
    <r>
      <rPr>
        <sz val="13"/>
        <color theme="1"/>
        <rFont val="Cordia New"/>
        <family val="2"/>
      </rPr>
      <t xml:space="preserve">
</t>
    </r>
    <r>
      <rPr>
        <b/>
        <sz val="13"/>
        <color rgb="FFFF0000"/>
        <rFont val="Cordia New"/>
        <family val="2"/>
      </rPr>
      <t>หมายเหตุ : งวดที่ 1 = 2,364,000 บาท ไม่ได้นำส่งมหาวิทยาลัย</t>
    </r>
  </si>
  <si>
    <t>หักส่งในงวดสุดท้าย</t>
  </si>
  <si>
    <t>PR2-2564:21/30</t>
  </si>
  <si>
    <t>RV00020900064090285</t>
  </si>
  <si>
    <r>
      <t xml:space="preserve">ทุนอุดหนุนดำเนินการวิจัยแผนงานวิจัยเรื่อง 
การส่งเสริมศักยภาพด้านการบริการท่องเที่ยว
เชิงชุมชนโดยใช้โปรแกรมสนทนาอัตโนมัติบน
มือถือ กรณีศึกษา พื้นที่ชุมชนตำบลลานข่อย 
อำเภอป่าพะยอม จังหวัดพัทลุง งวดที่ 4
</t>
    </r>
    <r>
      <rPr>
        <b/>
        <sz val="13"/>
        <color theme="1"/>
        <rFont val="Cordia New"/>
        <family val="2"/>
      </rPr>
      <t xml:space="preserve">งบประมาณทั้งสิ้น 490,000.00 บาท </t>
    </r>
  </si>
  <si>
    <t>PR2-2564:21/28</t>
  </si>
  <si>
    <t>RV00020900064090286</t>
  </si>
  <si>
    <r>
      <t xml:space="preserve">ตามสัญญารับทุนอุดหนุนการวิจัยและ
นวัตกรรม เลขที่ วช.อว.(อ)(ภอ)/32/2564 
งานวิจัยเรื่อง การประยุกต์ใช้โมเดลพยากรณ์
และระบบการติดตามด้วยระบบสารสนเทศ
ภูมิศาสตร์ จากผลกระทบของวิกฤต
สถานการณ์ของโรคติดเชื้อไวรัสโคโรนา 2019 
(COVID-19) ต่อความมั่นคงทางอาหาร งวดที่4 
</t>
    </r>
    <r>
      <rPr>
        <b/>
        <sz val="13"/>
        <color theme="1"/>
        <rFont val="Cordia New"/>
        <family val="2"/>
      </rPr>
      <t xml:space="preserve">วงเงินงบประมาณทั้งสิ้น 671,000 บาท </t>
    </r>
  </si>
  <si>
    <t>PR2-2564:22/26</t>
  </si>
  <si>
    <t>RV00020900064090314</t>
  </si>
  <si>
    <t>สถาบันเทคโนโลยี
นิวเคลียร์แห่งชาติ 
(องค์การมหาชน)</t>
  </si>
  <si>
    <r>
      <t xml:space="preserve">สัญญารับงบประมาณสนับสนุนความร่วมมือ
วิจัยภายใต้โครงการ TINI to University : โครงการวิจัยชื่อการพัฒนากลุ่มจุลินทรีย์
ทนรังสีแกมมาเพื่อการประยุกต์ใช้ในการ
บำบัดน้ำเสียจากโรงพยาบาล งวดที่ 2
</t>
    </r>
    <r>
      <rPr>
        <b/>
        <sz val="13"/>
        <color theme="1"/>
        <rFont val="Cordia New"/>
        <family val="2"/>
      </rPr>
      <t>วงเงินงบประมาณทั้งสิ้น 50,000 บาท</t>
    </r>
  </si>
  <si>
    <t>เล่มที่ 1111 
เลขที่ 38</t>
  </si>
  <si>
    <t>RV00020900064090393</t>
  </si>
  <si>
    <t>อาจารย์บุญเรือง ขาวนวล</t>
  </si>
  <si>
    <t>สถาบันวิจัยระบบสาธารณสุข</t>
  </si>
  <si>
    <r>
      <t xml:space="preserve">ตามข้อตกลงเลขที่ สวรส.64-197 สนับสนุน
ทุนวิจัย โครงการปัจจัยที่สัมพันธ์กับการคงอยู่
ในวิชาชีพของพยาบาล และการพัฒนา
ข้อเสนอเชิงนโยบายในการส่งเสริมการคงอยู่
ในวิชาชีพพยาบาลในสถานการณ์การแพร่ระบาดของโรคโควิด 19 งวดที่ 1 
</t>
    </r>
    <r>
      <rPr>
        <b/>
        <sz val="13"/>
        <color theme="1"/>
        <rFont val="Cordia New"/>
        <family val="2"/>
      </rPr>
      <t xml:space="preserve">งบประมาณทั้งสิ้น 681,978 บาท </t>
    </r>
  </si>
  <si>
    <t>เล่มที่ 1111 
เลขที่ 42</t>
  </si>
  <si>
    <t>RV00020900064090398</t>
  </si>
  <si>
    <t>ผศ.ดร.อุษา อ้นทอง</t>
  </si>
  <si>
    <r>
      <t xml:space="preserve">ทุนอุดหนุนดำเนินการวิจัยแผนงานวิจัย เรื่อง
การกำจัดน้ำล้างและเศษของเสียจากการ
ประมงปลาสามน้ำด้วยระบบหมักแบบไร้
อากาศและการประยุกต์ใช้น้ำหมักชีวภาพใน
การทำเกษตรอินทรีย์ต่อชุมชนลำปำ งวดที่ 2-4
</t>
    </r>
    <r>
      <rPr>
        <b/>
        <sz val="13"/>
        <color theme="1"/>
        <rFont val="Cordia New"/>
        <family val="2"/>
      </rPr>
      <t xml:space="preserve">งบประมาณทั้งสิ้น 450,000.00 บาท </t>
    </r>
  </si>
  <si>
    <t>JV00020900064090209</t>
  </si>
  <si>
    <r>
      <t xml:space="preserve">ทุนอุดหนุนดำเนินการวิจัยแผนงานวิจัย เรื่อง
การกำจัดน้ำล้างและเศษของเสียจากการ
ประมงปลาสามน้ำด้วยระบบหมักแบบไร้
อากาศและการประยุกต์ใช้น้ำหมักชีวภาพใน
การทำเกษตรอินทรีย์ต่อชุมชนลำปำ สำหรับ
รายการค่าธรรมเนียมธนาคาร
</t>
    </r>
    <r>
      <rPr>
        <b/>
        <sz val="13"/>
        <color theme="1"/>
        <rFont val="Cordia New"/>
        <family val="2"/>
      </rPr>
      <t xml:space="preserve">งบประมาณทั้งสิ้น 450,000.00 บาท </t>
    </r>
  </si>
  <si>
    <t>JV00020900064090212</t>
  </si>
  <si>
    <t>ศูนย์วิจัยทรัพยากรทาง
ทะเลและชายฝั่งอ่าวไทย
ตอนกลาง ชุมพร</t>
  </si>
  <si>
    <r>
      <t xml:space="preserve">ตามใบสั่งจ้างเลขที่ 464/2564 ตกลงจ้างเหมา
วิเคราะห์องค์ประกอบเลือด การเปลี่ยนแปลง
ทางเนื้อเยื่อวิทยา การติดเชื้อปรสิต และเชื้อ
แบคทีเรียของปูลม 
</t>
    </r>
    <r>
      <rPr>
        <b/>
        <sz val="13"/>
        <color theme="1"/>
        <rFont val="Cordia New"/>
        <family val="2"/>
      </rPr>
      <t>วงเงินงบประมาณทั้งสิ้น 120,000 บาท</t>
    </r>
  </si>
  <si>
    <t xml:space="preserve"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โครงการสำรวจ ทำสำเนาดิจิทัล และปริวัตรเอกสารโบราณตำรับยาและตำราการแพทย์
แผนไทย กลุ่มจังหวัดภาคใต้ ปีที่ 1 ยอดอนุมัติเป็นทุนวิจัยทั้งหมด 1,504,492.00 บาท </t>
  </si>
  <si>
    <t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
งานวิจัย เรื่อง ผลของน้ำมันระเหยบางชนิดใน
ประเทศไทยที่มีผลต่อสรีรวิทยาและอารมณ์
ความรู้สึก งบประมาณทั้งสิ้น 400,000 บาท 
งวดที่ 2 (งวดสุดท้าย) เป็นเงิน 88,000.00 บาท</t>
  </si>
  <si>
    <t xml:space="preserve"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โครงการวิจัยเรื่อง ธนาคารแพะเนื้อแบบ
เลี้ยงหวะ วงเงินงบประมาณทั้งสิ้น 613,200 บ. </t>
  </si>
  <si>
    <t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งานวิจัย เรื่อง ผลของน้ำมันระเหยบางชนิด
ในประเทศไทยที่มีผลต่อสรีรวิทยาและอารมณ์ความรู้สึก งบประมาณทั้งสิ้น 400,000 บาท 
เงินประกันผลงาน เป็นเงิน 20,000.00 บาท</t>
  </si>
  <si>
    <t>ปรับปรุงรายได้เพื่อการวิจัยจากแหล่งทุนภายนอกคู่กับค่าใช้จายทุนวิจัยภายนอก 
ตามหนังสือสถาบันวิจัยที่ อว8206.04/1753 
ลว.14/10/2564 เรื่องขอแจ้งข้อมูลการรับค่าธรรมเนียมอุดหนุนสถาบันของทุนวิจัยภายนอก ปีงบประมาณ 2564 
(ตามข้อเสนอแนะตรวจสอบภายใน) 
โครงการวิจัยและนวัตกรรมเพื่อแก้ไขปัญหาความยากจนอย่างเบ็ดเสร็จและแม่นยำในจังหวัดพัทลุง งวดที่ 1 = 2,364,000 บาท</t>
  </si>
  <si>
    <t>รวมยอดเงินรับรายได้ประเภททุนสนับสนุนเพื่อการวิจัยระหว่างเดือนตุลาคม 2563 - กันยายน 2564 เป็นเงินทั้งสิ้น</t>
  </si>
  <si>
    <t>สำหรับปีงบประมาณ 2563  ระยะเวลาดำเนินการ 1  ตุลาคม 2562  สิ้นสุด 30 กันยายน 2563</t>
  </si>
  <si>
    <t>05/02/2563</t>
  </si>
  <si>
    <t>PR2-2563:2/47</t>
  </si>
  <si>
    <t>RV02050200363020016</t>
  </si>
  <si>
    <t>อ.ดร.เทพรัตน์ จันทพันธ์</t>
  </si>
  <si>
    <t xml:space="preserve">เงินสนับสนุนค่าธรรมเนียมอุดหนุนสถาบัน 
(งวดพิเศษ ก.) ตามสัญญาเลขที่ 
RDG57S0024 จากโครงการวิจัยเรื่อง 
กระบวนการสร้างสำนึกชาวนาอินทรีย์
เพื่อสร้างพลังในการขับเคลื่อนขบวนชาวนา
อินทรีย์ จ.พัทลุง </t>
  </si>
  <si>
    <t>04/10/2562</t>
  </si>
  <si>
    <t>PL2-2563:1/1</t>
  </si>
  <si>
    <t>RV02050200363100024</t>
  </si>
  <si>
    <t>องค์กรปกครองส่วนท้องถิ่น
จำนวน 48 หน่วยงาน</t>
  </si>
  <si>
    <t>21/10/2562</t>
  </si>
  <si>
    <t>PR2-2563:1/15</t>
  </si>
  <si>
    <t>RV02050200363100157</t>
  </si>
  <si>
    <t>PR2-2563:1/16</t>
  </si>
  <si>
    <t>RV02050200363100158</t>
  </si>
  <si>
    <t>อาจารย์ ดร.วราภรณ์ ทนงศักดิ์</t>
  </si>
  <si>
    <t>สำนักงานคณะกรรมการ
วิจัยแห่งชาติ (วช.)</t>
  </si>
  <si>
    <r>
      <t xml:space="preserve">ค่าธรรมเนียมการวิจัย ตามข้อตกลงของ
ผู้ให้ทุนภายใต้โครงการจัดการความรู้
การวิจัยเพื่อการใช้ประโยชน์ ประจำปี2561 (การจัดการความรู้การวิจัยเพื่อการใช้ประโยชน์เชิงนโยบายสาธารณะ) เรื่อง 
การพัฒนาหลักสูตรเพื่อการจัดทำระบบฐานข้อมูลชุมชนในการรับอุทกภัย  </t>
    </r>
    <r>
      <rPr>
        <b/>
        <sz val="13"/>
        <color theme="1"/>
        <rFont val="Cordia New"/>
        <family val="2"/>
      </rPr>
      <t>งบประมาณทั้งสิ้น 600,000.00 บาท</t>
    </r>
  </si>
  <si>
    <t>22/10/2562</t>
  </si>
  <si>
    <t>PR2-2563:1/17</t>
  </si>
  <si>
    <t>RV02050200363100171</t>
  </si>
  <si>
    <t>ตามสัญญาเลขที่ ซฟน.001/2562 
สัญญาจ้างดำเนินโครงการวิจัย เรื่อง 
มุมมองความสำเร็จของหลักสูตรดนตรี 
"Symphony Learning" ในการเสริมสร้าง
ศักยภาพการเรียนรู้ในกับเด็กและเยาวชน วงเงินตามสัญญา 600,000 บ. งวดที่ 3</t>
  </si>
  <si>
    <t>25/10/2562</t>
  </si>
  <si>
    <t>PL2-2563:1/2</t>
  </si>
  <si>
    <t>RV02050200363100178</t>
  </si>
  <si>
    <t>29/10/2562</t>
  </si>
  <si>
    <t>PL2-2563:1/3</t>
  </si>
  <si>
    <t>RV02050200363100224</t>
  </si>
  <si>
    <t>องค์กรปกครองส่วนท้องถิ่น
จำนวน 26 หน่วยงาน</t>
  </si>
  <si>
    <t>05/11/2562</t>
  </si>
  <si>
    <t>PL2-2563:1/4</t>
  </si>
  <si>
    <t>RV02050200363110034</t>
  </si>
  <si>
    <t>08/11/2562</t>
  </si>
  <si>
    <t>PR2-2563:1/35</t>
  </si>
  <si>
    <t>RV02050200363110149</t>
  </si>
  <si>
    <t xml:space="preserve">ตามสัญญาเลขที่ นว(ยธ)6/2561 
สัญญารับทุนอุดหนุนการวิจัย เรื่อง 
กระบวนการยุติธรรมเชิงสมานฉันท์เด็กและเยาวชนในจังหวัดชายแดนภาคใต้ งวดที่ 3
วงเงินตามสัญญา 1,100,000 บาท 
</t>
  </si>
  <si>
    <t>18/11/2562</t>
  </si>
  <si>
    <t>PL2-2563:1/6</t>
  </si>
  <si>
    <t>RV02050200363110248</t>
  </si>
  <si>
    <t>PL2-2563:1/7</t>
  </si>
  <si>
    <t>RV02050200363110249</t>
  </si>
  <si>
    <t>PL2-2563:1/5</t>
  </si>
  <si>
    <t>RV02050200363110250</t>
  </si>
  <si>
    <t>PL2-2563:1/8
PL1-2563:1/19</t>
  </si>
  <si>
    <t>RV02050200363110251</t>
  </si>
  <si>
    <t xml:space="preserve">ทุนอุดหนุนดำเนินการวิจัยแผนงานวิจัยเรื่อง การสำรวจความพึงพอใจของผู้รับบริการสำหรับการประเมินประสิทธิภาพและประสิทธิผลการปฏิบัติราชการขององค์กรปกครองส่วนท้องถิ่น ประจำปีงบประมาณ พ.ศ.2562 </t>
  </si>
  <si>
    <t>22/11/2562</t>
  </si>
  <si>
    <t>PR2-2563:1/41</t>
  </si>
  <si>
    <t>RV02050200363110297</t>
  </si>
  <si>
    <r>
      <t xml:space="preserve">อาจารย์ ดร.เปลี้อง สุวรรณมณี 
</t>
    </r>
    <r>
      <rPr>
        <b/>
        <u/>
        <sz val="13"/>
        <color theme="1"/>
        <rFont val="Cordia New"/>
        <family val="2"/>
      </rPr>
      <t xml:space="preserve">เปลี่ยนแปลงผู้ดูแลทุนวิจัยจากเดิม </t>
    </r>
    <r>
      <rPr>
        <sz val="13"/>
        <color theme="1"/>
        <rFont val="Cordia New"/>
        <family val="2"/>
      </rPr>
      <t xml:space="preserve">
อาจารย์ ดร.ทวีเดช ไชยนาพงษ์</t>
    </r>
  </si>
  <si>
    <t>สถาบันปฏิบัติการชุมชนเพื่อการศึกษาแบบ
บูรณาการ</t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</si>
  <si>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คำนวณจาก
ยอดเงินสนับสนุนการวิจัยประจำปี 2559 
เรื่อง ผลิตภัณฑ์มูลค่าเพิ่มจากสวนผลไม้โดย
ใช้กรีนเทคโนโลยี กรณีศึกษาสวนผลไม้ชุมชน ตำบลหนองธง อ.ป่าบอน 
จังหวัดพัทลุง 
</t>
    </r>
    <r>
      <rPr>
        <b/>
        <sz val="13"/>
        <color theme="1"/>
        <rFont val="Cordia New"/>
        <family val="2"/>
      </rPr>
      <t xml:space="preserve">ทุนวิจัยรวม 2,000,000.00 บาท </t>
    </r>
    <r>
      <rPr>
        <sz val="13"/>
        <color theme="1"/>
        <rFont val="Cordia New"/>
        <family val="2"/>
      </rPr>
      <t xml:space="preserve">
</t>
    </r>
    <r>
      <rPr>
        <b/>
        <u/>
        <sz val="13"/>
        <color theme="1"/>
        <rFont val="Cordia New"/>
        <family val="2"/>
      </rPr>
      <t>(ซึ่งงวดที่ 4 ยอดรับ 190,000 บาท และ
เงินประกันผลงานเป็นเงิน 100,000 บ.)</t>
    </r>
    <r>
      <rPr>
        <b/>
        <sz val="13"/>
        <color theme="1"/>
        <rFont val="Cordia New"/>
        <family val="2"/>
      </rPr>
      <t xml:space="preserve"> </t>
    </r>
  </si>
  <si>
    <t>PL2-2563:1/9</t>
  </si>
  <si>
    <t>RV02050200363110298</t>
  </si>
  <si>
    <t>28/11/2562</t>
  </si>
  <si>
    <t>PR2-2563:1/50</t>
  </si>
  <si>
    <t>RV02050200363110357</t>
  </si>
  <si>
    <t>อาจารย์ ดร.ทวนธง ครุฑจ้อน</t>
  </si>
  <si>
    <r>
      <t xml:space="preserve">ตามสัญญาจ้างผู้เชี่ยวชาญรายบุคคลหรือ
จ้างบริษัทที่ปรึกษา เลขที่ 0004/2562 
ว่าจ้างที่ปรึกษาปฏิบัติงานตามโครงการ
สำรวจความพึงพอใจของผู้รับบริการที่มีต่อ
การให้บริการสาธารณะขององค์การบริหาร
ส่วนจังหวัดภูเก็ตประจำปีงบประมาณ 2562 
</t>
    </r>
    <r>
      <rPr>
        <b/>
        <sz val="13"/>
        <color theme="1"/>
        <rFont val="Cordia New"/>
        <family val="2"/>
      </rPr>
      <t>วงเงินตามสัญญา 79,092.00 บาท</t>
    </r>
  </si>
  <si>
    <t>04/12/2562</t>
  </si>
  <si>
    <t>PL2-2563:1/10</t>
  </si>
  <si>
    <t>RV02050200363120021</t>
  </si>
  <si>
    <t>PL2-2563:1/11</t>
  </si>
  <si>
    <t>RV02050200363120022</t>
  </si>
  <si>
    <t>18/12/2562</t>
  </si>
  <si>
    <t>PL2-2563:1/12</t>
  </si>
  <si>
    <t>RV02050200363120165</t>
  </si>
  <si>
    <t>24/12/2562</t>
  </si>
  <si>
    <t>PR2-2563:2/19</t>
  </si>
  <si>
    <t>RV02050200363120212</t>
  </si>
  <si>
    <t>มูลนิธิคีนันแห่งเอเชีย</t>
  </si>
  <si>
    <t xml:space="preserve">เงินสนับสนุนเงินทุนเพื่อการจัดกิจกรรม
พัฒนาวิชาชีพครู ภายใต้โครงการ Thailand 
School Improvement Program (TSIP) 
ภายใต้โครงการพัฒนาเครือข่ายโรงเรียน
ต้นแบบเพื่อยกระดับคุณภาพงานวิชาการ 
งบประมาณทั้งสิ้น 300,000.00 บาท 
งวดที่ 1 </t>
  </si>
  <si>
    <t>26/12/2562</t>
  </si>
  <si>
    <t>PL2-2563:1/16</t>
  </si>
  <si>
    <t>RV02050200363120242</t>
  </si>
  <si>
    <t>06/01/2563</t>
  </si>
  <si>
    <t>PR2-2563:2/25</t>
  </si>
  <si>
    <t>RV02050200363010036</t>
  </si>
  <si>
    <t>สัญญาเลขที่ พป106/2562 สัญญาจ้าง
ปฏิบัติงานศึกาวิจัยเรื่อง สิทธิและเสรีภาพ
ของประชาชนและชุมชนกับการปฏิบัติ
หน้าที่ของรัฐตามที่รัฐธรรมนูญกำหนด : 
บทเรียนเพื่อการพัฒนากลไกความร่วมมือ
ระหว่างภาครัฐกับประชาชาชนและชุมชน 
วงเงินทั้งสิ้น 180,000 บาท งวดที่ 2</t>
  </si>
  <si>
    <t>PR2-2563:2/26</t>
  </si>
  <si>
    <t>สัญญาเลขที่ พป106/2562 สัญญาจ้าง
ปฏิบัติงานศึกาวิจัยเรื่อง สิทธิและเสรีภาพ
ของประชาชนและชุมชนกับการปฏิบัติ
หน้าที่ของรัฐตามที่รัฐธรรมนูญกำหนด : 
บทเรียนเพื่อการพัฒนากลไกความร่วมมือ
ระหว่างภาครัฐกับประชาชาชนและชุมชน 
วงเงินทั้งสิ้น 180,000 บาท งวดที่ 3</t>
  </si>
  <si>
    <t>09/01/2563</t>
  </si>
  <si>
    <t>PL2-2563:1/17</t>
  </si>
  <si>
    <t>RV02050200363010102</t>
  </si>
  <si>
    <t>PL2-2563:1/18</t>
  </si>
  <si>
    <t>RV02050200363010103</t>
  </si>
  <si>
    <t>03/02/2563</t>
  </si>
  <si>
    <t>PR2-2563:2/44</t>
  </si>
  <si>
    <t>RV02050200363020005</t>
  </si>
  <si>
    <r>
      <t xml:space="preserve">ตามข้อตกลงดำเนินงานสร้างเสริมสุขภาพ 
เลขที่ 61-02029-0042 โครงการให้เหล้า
เท่ากับแช่ง : การสร้างสรรค์ การรับรู้ และ
สนองตอบของสื่อภาพยนต์รณรงค์งดดื่ม
สุรา งวดที่ 1 
</t>
    </r>
    <r>
      <rPr>
        <b/>
        <sz val="13"/>
        <color theme="1"/>
        <rFont val="Cordia New"/>
        <family val="2"/>
      </rPr>
      <t>งบประมาณทั้งสิ้น 442,200 บ.</t>
    </r>
    <r>
      <rPr>
        <sz val="13"/>
        <color theme="1"/>
        <rFont val="Cordia New"/>
        <family val="2"/>
      </rPr>
      <t xml:space="preserve"> </t>
    </r>
  </si>
  <si>
    <t>PR2-2563:2/43</t>
  </si>
  <si>
    <t>RV02050200363020006</t>
  </si>
  <si>
    <t>สำนักงานกองทุนสนับสนุน
การสร้างเสริมสุขภาพ (สสส.)
ศูนย์ศึกษาปัญหาการเสพติด</t>
  </si>
  <si>
    <r>
      <t xml:space="preserve">ตามข้อตกลงดำเนินงานสร้างเสริมสุขภาพ 
เลขที่ 62-01619-0008 โครงการการ
สร้างสรรค์สื่อรณรงค์แบบมีส่วนร่วมเพื่อ
สร้างความเข้าใจและลดปัญญาการเสพ
น้ำกระท่อมในกลุ่มเยาวชนพื้นที่เสี่ยงของ
จังหวัดสงขลา งวดที่ 1 
</t>
    </r>
    <r>
      <rPr>
        <b/>
        <sz val="13"/>
        <color theme="1"/>
        <rFont val="Cordia New"/>
        <family val="2"/>
      </rPr>
      <t>วงเงินทั้งสิ้น 130,900 บาท</t>
    </r>
  </si>
  <si>
    <t>06/02/2563</t>
  </si>
  <si>
    <t>PR2-2563:2/48</t>
  </si>
  <si>
    <t>RV02050200363020024</t>
  </si>
  <si>
    <t>นางธรรญชนก ขนอม</t>
  </si>
  <si>
    <t>ร่วมพัฒนาเมือง จำกัด (สำนักงานใหญ่) 
จังหวัดสตูล</t>
  </si>
  <si>
    <r>
      <t xml:space="preserve">ทุนอุดหนุนดำเนินการวิจัยเรื่อง การสำรวจ
ความพึงพอใจของผู้ประกอบการและ
นักท่องเที่ยวที่มีต่อแอปพลิเคชั่น 
PHATTALUNG GO 
</t>
    </r>
    <r>
      <rPr>
        <b/>
        <sz val="13"/>
        <color theme="1"/>
        <rFont val="Cordia New"/>
        <family val="2"/>
      </rPr>
      <t xml:space="preserve">จำนวนเงินทั้งสิ้น 15,000.00 บาท </t>
    </r>
  </si>
  <si>
    <t>11/02/2563</t>
  </si>
  <si>
    <t>PL2-2563:1/20</t>
  </si>
  <si>
    <t>RV02050200363020077</t>
  </si>
  <si>
    <t>09/03/2563</t>
  </si>
  <si>
    <t>PL2-2563:1/21</t>
  </si>
  <si>
    <t>RV02050200363030071</t>
  </si>
  <si>
    <t xml:space="preserve">ทุนอุดหนุนดำเนินการวิจัยแผนงานวิจัย
เรื่อง การสำรวจความพึงพอใจของผู้รับบริการสำหรับการประเมินประสิทธิภาพและประสิทธิผลการปฏิบัติราชการขององค์กรปกครองส่วนท้องถิ่น ประจำปีงบประมาณ พ.ศ.2563 </t>
  </si>
  <si>
    <t>20/03/2563</t>
  </si>
  <si>
    <t>PR2-2563:3/46</t>
  </si>
  <si>
    <t>RV02050200363030193</t>
  </si>
  <si>
    <t>เงินสนับสนุนเพื่อการวิจัย เรื่อง การศึกษารูปแบบการจัดจำหน่ายสัตว์น้ำเศรษฐกิจ
ที่โตไม่ได้ขนาดในประเทศไทย งวดที่ 1
วงเงินงบประมาณทั้งสิ้น 653,400 บาท)</t>
  </si>
  <si>
    <t>03/04/2563</t>
  </si>
  <si>
    <t>เล่มที่ 0967
เลขที่ 31</t>
  </si>
  <si>
    <t>RV02050200363040017</t>
  </si>
  <si>
    <t>บริษัท ดนตรีและศิลปะซิมโฟนี จำกัด</t>
  </si>
  <si>
    <r>
      <t xml:space="preserve">ตามสัญญาเลขที่ ซฟน.001/2562 สัญญา
จ้างดำเนินโครงการวิจัย เรื่อง มุมมอง
ความสำเร็จของหลักสูตรดนตรี "Symphony 
Learning" ในการเสริมสร้างศักยภาพการ
เรียนรู้ในกับเด็กและเยาวชน งวดที่ 4
</t>
    </r>
    <r>
      <rPr>
        <b/>
        <sz val="13"/>
        <color theme="1"/>
        <rFont val="Cordia New"/>
        <family val="2"/>
      </rPr>
      <t>วงเงินตามสัญญา 600,000 บาท</t>
    </r>
  </si>
  <si>
    <t>13/04/2563</t>
  </si>
  <si>
    <t>เล่มที่ 0967
เลขที่ 44</t>
  </si>
  <si>
    <t>RV02050200363040062</t>
  </si>
  <si>
    <r>
      <t xml:space="preserve">เงินสนับสนุนเงินทุนเพื่อการจัด
พัฒนาวิชาชีพครู ภายใต้โครงการ 
Thailand School Improvement Program
(TSIP) ภายใต้โครงการพัฒนาเครือข่าย
โรงเรียนต้นแบบเพื่อยกระดับคุณภาพ
งานวิชาการ งวดที่ 2
</t>
    </r>
    <r>
      <rPr>
        <b/>
        <sz val="13"/>
        <color theme="1"/>
        <rFont val="Cordia New"/>
        <family val="2"/>
      </rPr>
      <t xml:space="preserve">งบประมาณทั้งสิ้น 300,000.00 บาท </t>
    </r>
  </si>
  <si>
    <t>17/04/2563</t>
  </si>
  <si>
    <t>เล่มที่ 0967
เลขที่ 47</t>
  </si>
  <si>
    <t>RV02050200363040105</t>
  </si>
  <si>
    <r>
      <t xml:space="preserve">ตามสัญญาเลขที่ นว(ยธ)6/2561 สัญญา
รับทุนอุดหนุนการวิจัย เรื่อง กระบวนการ
ยุติธรรมเชิงสมานฉันท์เด็กและเยาวชนใน
จังหวัดชายแดนภาคใต้ งวดที่ 4 
</t>
    </r>
    <r>
      <rPr>
        <b/>
        <sz val="13"/>
        <color theme="1"/>
        <rFont val="Cordia New"/>
        <family val="2"/>
      </rPr>
      <t>วงเงินตามสัญญา 1,100,000 บาท</t>
    </r>
  </si>
  <si>
    <t>30/04/2563</t>
  </si>
  <si>
    <t>เล่มที่ 0967 เลขที่ 50</t>
  </si>
  <si>
    <t>RV02050200363040154</t>
  </si>
  <si>
    <t>เครือขายอุดมศึกษา
ภาคใต้ตอนล่าง 
(ม.สงขลานครินทร์)</t>
  </si>
  <si>
    <r>
      <t xml:space="preserve">เงินทุนวิจัยจากเครือข่ายอุดมศึกษา
ภาคใต้ตอนล่าง ประจำปี 2563 เรื่อง 
การพัฒนาคุณภาพการศึกษาและพัฒนา
ท้องถิ่นโดยสถาบันอุดมศึกษาเป็นพี่เลี้ยง
ประจำปี 2563 : การสร้างชุมชนแห่ง
การเรียนรู้ครูประถมศึกษา เพื่อการพัฒนา
ทักษะการอ่านออกเขียนได้ การอ่านเชิง
วิเคราะห์ และจริยธรรมด้านวินัย ด้าน
จิตอาสา เสียสละและเห็นอกเห็นใจผู้อื่น 
โดยใช้บทอ่านหนังสือของพ่อสำหรับเด็ก 
(พระบาทสมเด็จพระปรมิทรภูมิพลอดุยเดช 
รัชกาลที่ 9) 
</t>
    </r>
    <r>
      <rPr>
        <b/>
        <sz val="13"/>
        <color theme="1"/>
        <rFont val="Cordia New"/>
        <family val="2"/>
      </rPr>
      <t xml:space="preserve">วงเงินทั้งสิ้น 550,000.00 บาท </t>
    </r>
  </si>
  <si>
    <t>18/06/2563</t>
  </si>
  <si>
    <t>PR2-2563:7/33</t>
  </si>
  <si>
    <t>RV02050200363060093</t>
  </si>
  <si>
    <t>อ.ดร.อภินันท์ เอื้ออังกูร</t>
  </si>
  <si>
    <t>เงินงวดพิเศษ ก . ตามสัญญาเลขที่ RDG6120041 เรื่อง การจัดการโซ่อุปทาน
และการจัดซื้อจัดหาที่ยั่งยืนของกิจการ
เพื่อสังคม : กรณีศึกษาร้านคนจับปลา</t>
  </si>
  <si>
    <t>10/08/2563</t>
  </si>
  <si>
    <t>PR2-2563:10/17</t>
  </si>
  <si>
    <t>RV02050200363080113</t>
  </si>
  <si>
    <t>รศ.ดร.ชินสัคค สุวรรณอัจฉริย</t>
  </si>
  <si>
    <t>มูลนิธิสวัสดีไทย</t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</si>
  <si>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สำหรับทุนวิจัย
ตามสัญญาที่ 02/2562 เรื่อง ความคิดใหม่กับ
กลไกเศรษฐกิจของภูมิรัฐศาสตร์โลกแก่มูลนิธิ
สวัสดีไทยบนพื้นฐานของวิธีการจัดซื้อเสนอ
</t>
    </r>
    <r>
      <rPr>
        <b/>
        <sz val="13"/>
        <color theme="1"/>
        <rFont val="Cordia New"/>
        <family val="2"/>
      </rPr>
      <t>ราคา วงเงินตามสัญญา 100,000 บาท</t>
    </r>
    <r>
      <rPr>
        <sz val="13"/>
        <color theme="1"/>
        <rFont val="Cordia New"/>
        <family val="2"/>
      </rPr>
      <t xml:space="preserve"> </t>
    </r>
  </si>
  <si>
    <t>11/08/2563</t>
  </si>
  <si>
    <t>PR2-2563:10/23</t>
  </si>
  <si>
    <t>RV02050200363080129</t>
  </si>
  <si>
    <r>
      <t>เงินทุนวิจัยจากเครือข่ายอุดมศึกษาภาคใต้
ตอนล่าง ประจำปี 2563 เรื่อง การพัฒนา
คุณภาพการศึกษาและพัฒนาท้องถิ่นโดย
สถาบันอุดมศึกษาเป็นพี่เลี้ยงประจำปี 2563 : 
การสร้างชุมชนแห่งการเรียนรู้ครูประถมศึกษา 
เพื่อการพัฒนาทักษะการอ่านออกเขียนได้ 
การอ่านเชิงวิเคราะห์ และจริยธรรมด้านวินัย 
ด้านจิตอาสา เสียสละและเห็นอกเห็นใจผู้อื่น 
โดยใช้บทอ่านหนังสือของพ่อสำหรับเด็ก 
(พระบาทสมเด็จพระปรมิทรภูมิพลอดุยเดช 
รัชกาลที่ 9) ในจังหวัดสงขลาและพัทลุง งวดที่2</t>
    </r>
    <r>
      <rPr>
        <b/>
        <sz val="13"/>
        <color theme="1"/>
        <rFont val="Cordia New"/>
        <family val="2"/>
      </rPr>
      <t xml:space="preserve">วงเงินทั้งสิ้น 550,000.00 บาท </t>
    </r>
  </si>
  <si>
    <t>09/09/2563</t>
  </si>
  <si>
    <t>PR2-2563:11/46</t>
  </si>
  <si>
    <t>RV02050200363090124</t>
  </si>
  <si>
    <t>สำนักงานกองทุนเพื่อ
ความเสมอภาคทาง
การศึกษา 
(สำนักงาน กสศ.)</t>
  </si>
  <si>
    <t xml:space="preserve">ตามสัญญภาคีร่วมดำเนินงาน เลขที่สัญญา
ที่ 63-0067 โครงการศึกษาวิจัยและประเมิน
เพื่อสร้างองค์ความรู้ในการพัฒนา
การดำเนินงานโครงการครูรัก(ษ์)ถิ่นรุ่นที่ 1 
งบประมาณทั้งสิ้น 1,372,932.00 บาท </t>
  </si>
  <si>
    <t>16/09/2563</t>
  </si>
  <si>
    <t>PL2-2563:1/45</t>
  </si>
  <si>
    <t>RV02050200363090282</t>
  </si>
  <si>
    <t>21/09/2563</t>
  </si>
  <si>
    <t>PL2-2563:1/46</t>
  </si>
  <si>
    <t>RV02050200363090343</t>
  </si>
  <si>
    <t>24/09/2563</t>
  </si>
  <si>
    <t>PL2-2563:1/48</t>
  </si>
  <si>
    <t>RV02050200363090408</t>
  </si>
  <si>
    <t>PR2-2563:13/6</t>
  </si>
  <si>
    <t>RV02050200363090409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</si>
  <si>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งวดที่ 1
วงเงินงบประมาณทั้งสิ้น 2,000,000.00 บาท</t>
  </si>
  <si>
    <t>29/09/2563</t>
  </si>
  <si>
    <t>PL2-2563:2/4</t>
  </si>
  <si>
    <t>RV02050200363090541</t>
  </si>
  <si>
    <t>PL2-2563:2/3</t>
  </si>
  <si>
    <t>RV02050200363090544</t>
  </si>
  <si>
    <t>ทุนอุดหนุนดำเนินการวิจัยแผนงานวิจัยเรื่อง 
การสำรวจความพึงพอใจของผู้รับบริการ
สำหรับการประเมินประสิทธิภาพและ
ประสิทธิผลการปฏิบัติราชการขององค์กร
ปกครองส่วนท้องถิ่น ประจำปีงบประมาณ 
พ.ศ.2563</t>
  </si>
  <si>
    <t>SL2-2563:34/13</t>
  </si>
  <si>
    <t>RV00300000563090372</t>
  </si>
  <si>
    <t>PR2-2563:14/4</t>
  </si>
  <si>
    <t>RV02050200363090585</t>
  </si>
  <si>
    <t xml:space="preserve">รศ.ดร.พรพันธุ์ เขมคุณาศัย </t>
  </si>
  <si>
    <t xml:space="preserve">เงินสนับสนุนค่าธรรมเนียมอุดหนุนสถาบัน 
(งวดพิเศษ ก.)ตามสัญญาเลขที่RDG60S0001 
จากโครงการวิจัยเรื่อง การสังเคราะห์รูปแบบ
การสร้างความเข้มแข็งของชุมชนบนฐาน
การทำนา จังหวัดนราธิวาส </t>
  </si>
  <si>
    <t>PR2-2564:1/16</t>
  </si>
  <si>
    <t>RV02050200363090693</t>
  </si>
  <si>
    <t>เงินสนับสนุนเพื่อการวิจัย เรื่อง การศึกษารูปแบบการจัดจำหน่ายสัตว์น้ำเศรษฐกิจที่
โตไม่ได้ขนาดในประเทศไทย งวดที่ 2
วงเงินงบประมาณทั้งสิ้น 653,400 บาท</t>
  </si>
  <si>
    <t>JV02050200363090177</t>
  </si>
  <si>
    <t>องค์กรปกครองส่วนท้องถิ่น
จำนวน 108 หน่วยงาน</t>
  </si>
  <si>
    <t>JV02050200363090279</t>
  </si>
  <si>
    <t>ตามสัญญาจ้างผู้เชี่ยวชาญรายบุคคลหรือ
จ้างบริษัทที่ปรึกษา ดำเนินการสำรวจและ
ติดตามการดำเนินตามมาตรฐานสถานพัฒนา
เด็กปฐมวัยแห่งชาติประจำปีงบประมาณ2563
ของสถานพัฒนาเด็กปฐมวัย งวดที่ 2
วงเงินงบประมาณทั้งสิ้น 2,000,000.00 บาท</t>
  </si>
  <si>
    <t>PR2-2563:1/14</t>
  </si>
  <si>
    <t>RV02050200363100156</t>
  </si>
  <si>
    <t xml:space="preserve">ศูนย์วิจัยและพัฒนาทรัพยากรทางทะเล และชายฝั่งอ่าวไทยตอนกลาง (ศวทก.) </t>
  </si>
  <si>
    <r>
      <t xml:space="preserve">ทุนอุดหนุนดำเนินการวิจัยแผนงานวิจัย
เรื่อง การศึกษาผลกระทบขยะทะเลต่อ
ระบบนิเวศที่สำคัญ (การศึกษาองค์ประกอบเลือด การติดเชื้อ และการเปลี่ยนแปลงทางเนื้อเยื่อของปูลม) 
</t>
    </r>
    <r>
      <rPr>
        <b/>
        <sz val="13"/>
        <color theme="1"/>
        <rFont val="Cordia New"/>
        <family val="2"/>
      </rPr>
      <t>งบประมาณทั้งสิ้น 120,000.00 บาท</t>
    </r>
  </si>
  <si>
    <t>PR2-2563:2/17
และ
PR2-2563:2/18</t>
  </si>
  <si>
    <t>RV02050200363120211</t>
  </si>
  <si>
    <r>
      <t xml:space="preserve">ค่าธรรมเนียมสถาบันของงวดที่ 2-3 (10%)
ตามข้อตกลงดำเนินงานสร้างเสริมสุขภาพ เลขที่ 61-00-1385 โครงการประเมินผลเ
พื่อการเรียนรู้และพัฒนาเพื่อเสริมสร้าง
แนวทางการดำเนินงานพื้นที่ชุมชนน่าอยู่
จังหวัดพัทลุง และชุมชนชายแดนใต้
(จังหวัดยะลาและปัตตานี) 
</t>
    </r>
    <r>
      <rPr>
        <b/>
        <sz val="13"/>
        <color theme="1"/>
        <rFont val="Cordia New"/>
        <family val="2"/>
      </rPr>
      <t xml:space="preserve">งบประมาณทั้งสิ้น 2,000,000บ. </t>
    </r>
  </si>
  <si>
    <t>17/01/2563</t>
  </si>
  <si>
    <t>PR2-2563:2/35</t>
  </si>
  <si>
    <t>RV02050200363010167</t>
  </si>
  <si>
    <r>
      <t xml:space="preserve">เงินค่าธรรมเนียมร้อยละ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
สนับสนุนงานวิจัย เรื่อง ผลของน้ำมันระเหย
บางชนิดในประเทศไทยที่มีผลต่อสรีรวิทยา
และอารมณ์ความรู้สึก
(งวดที่พิเศษ เบิกจ่าย160,000 บาท) 
</t>
    </r>
    <r>
      <rPr>
        <b/>
        <sz val="13"/>
        <color theme="1"/>
        <rFont val="Cordia New"/>
        <family val="2"/>
      </rPr>
      <t xml:space="preserve">งบประมาณทั้งสิ้น 400,000 บาท </t>
    </r>
    <r>
      <rPr>
        <sz val="13"/>
        <color theme="1"/>
        <rFont val="Cordia New"/>
        <family val="2"/>
      </rPr>
      <t xml:space="preserve">
</t>
    </r>
  </si>
  <si>
    <t>31/01/2563</t>
  </si>
  <si>
    <t>PR2-2563:2/42</t>
  </si>
  <si>
    <t>RV02050200363010322</t>
  </si>
  <si>
    <t>สัญญาเลขที่ สพภ.-วช.18/2561 สัญญา
รับทุนอุดหนุนส่งเสริมและสนับสนุนการวิจัย
ด้านสิ่งแวดล้อม ความหลากหลายทาง
ชีวภาพ และระบบนิเวศ เรื่อง การกำจัด
ซัลไฟด์และผลิตกรดซัลฟริคจากซัลไฟด์
ในระบบผลิตก๊าซชีวภาพจากน้ำเสียแปรรูป
ยางพาราเพื่อเพิ่มศักยภาพในการผลิตมีแทน
และนำกรดซัลฟูริคกลับมาใช้ใหม่ใน
กระบวนการผลิต งวดที่ 3 
(วงเงินตามสัญญา 500,000 บาท)</t>
  </si>
  <si>
    <t>PR2-2563:2/49</t>
  </si>
  <si>
    <t>RV02050200363020025</t>
  </si>
  <si>
    <t>สำนักงานพัฒนาการวิจัย
เกษตร(องค์การมหาชน)</t>
  </si>
  <si>
    <r>
      <t xml:space="preserve">ค่าธรรมเนียมอุดหนุนสถาบัน ตามสัญญาที่
CRP610502290 สัญญารับทุนอุดหนุน
โครงการวิจัยการเกษตร เรื่อง การบำบัดสี
ในน้ำเสียจากการแปรรูปปาล์มน้ำมัน
ด้วยเซลล์เชื้อเพลิงจุลินทรีย์ชนิดใช้กล้า
เชื้อราที่ทนสภาวะไร้อากาศเป็นตัวเร่งบน
ขั้วไฟฟ้า(ระยะที่ 2) งวดที่ 1
</t>
    </r>
    <r>
      <rPr>
        <b/>
        <sz val="13"/>
        <color theme="1"/>
        <rFont val="Cordia New"/>
        <family val="2"/>
      </rPr>
      <t>วงเงินทั้งสิ้น 1,464,093.00 บาท</t>
    </r>
  </si>
  <si>
    <t>27/03/2563</t>
  </si>
  <si>
    <t>เล่มที่ 0967 เลขที่ 15</t>
  </si>
  <si>
    <t>RV02050200363030257</t>
  </si>
  <si>
    <t>ทุนอุดหนุนดำเนินการวิจัยแผนงานวิจัย
เรื่อง การกำจัดน้ำล้างและเศษของเสีย
จากการประมงปลาสามน้ำด้วยระบบ
หมักแบบไร้อากาศและการประยุกต์ใช้
น้ำหมักชีวภาพในการทำเกษตรอินทรีย์
ต่อชุมชนลำปำ งวดที่ 1
งบประมาณทั้งสิ้น 450,000.00 บาท</t>
  </si>
  <si>
    <t>เล่มที่ 0967 เลขที่ 14</t>
  </si>
  <si>
    <t>RV02050200363030258</t>
  </si>
  <si>
    <t xml:space="preserve">ทุนอุดหนุนดำเนินการวิจัยแผนงานวิจัย
เรื่อง การส่งเสริมศักยภาพด้านการบริการ
ท่องเที่ยวเชิงชุมชนโดยใช้โปรแกรมสนทนา
อัตโนมัติบนมือถือ กรณีศึกษา พื้นที่ชุมชน
ตำบลลานข่อย อำเภอป่าพะยอม จังหวัด
พัทลุง งวดที่ 1
งบประมาณทั้งสิ้น 490,000.00 บาท </t>
  </si>
  <si>
    <t>08/04/2563</t>
  </si>
  <si>
    <t>PR2-2563:4/13</t>
  </si>
  <si>
    <t>RV02050200363040033</t>
  </si>
  <si>
    <r>
      <t xml:space="preserve">สัญญาเลขที่ สพภ.-วช.18/2561 สัญญา
รับทุนอุดหนุนส่งเสริมและสนับสนุน
วิจัยด้านสิ่งแวดล้อม ความหลากหลาย
ทางชีวภาพและระบบนิเวศ เรื่อง การกำจัด
ซัลไฟด์และผลิตกรดซัลฟริคจากซัลไฟด์
ในระบบผลิตก๊าซชีวภาพจากน้ำเสีย
แปรรูปยางพาราเพื่อเพิ่มศักยภาพใน
การผลิตมีแทนและนำกรดซัลฟูริคกลับมา
ใช้ใหม่ในกระบวนการผลิต งวดที่ 4
</t>
    </r>
    <r>
      <rPr>
        <b/>
        <sz val="13"/>
        <color theme="1"/>
        <rFont val="Cordia New"/>
        <family val="2"/>
      </rPr>
      <t xml:space="preserve">(วงเงินตามสัญญา 500,000 บาท) </t>
    </r>
  </si>
  <si>
    <t>22/04/2563</t>
  </si>
  <si>
    <t>PR2-2563:4/29</t>
  </si>
  <si>
    <t>RV02050200363040124</t>
  </si>
  <si>
    <t>สำนักงานพัฒนาวิทยาศาสตร์และเทคโนโลยีแห่งชาติ</t>
  </si>
  <si>
    <r>
      <t xml:space="preserve">สัญญาเลขที่ FDA-CO-251-5673-TH 
ซึ่งเป็นสัญญาให้ทุนอุดหนุนโครงการวิจัย
พัฒนาและวิศวกรรมเรื่องการปรับปรุง
ค่าความร้อนของวัสดุผสมเพื่อเป็น
เชื้อเพลิงจากขยะกับชีวมวลจากปาล์ม
และชีวมวลจากมะพร้าว งวดที่ 2 
</t>
    </r>
    <r>
      <rPr>
        <b/>
        <sz val="13"/>
        <color theme="1"/>
        <rFont val="Cordia New"/>
        <family val="2"/>
      </rPr>
      <t>วงเงินตามงบประมาณ 250,000 บาท</t>
    </r>
    <r>
      <rPr>
        <sz val="13"/>
        <color theme="1"/>
        <rFont val="Cordia New"/>
        <family val="2"/>
      </rPr>
      <t xml:space="preserve"> </t>
    </r>
  </si>
  <si>
    <t>หักครบถ้วนแล้วในงวดที่ 1</t>
  </si>
  <si>
    <t>23/04/2563</t>
  </si>
  <si>
    <t>เล่มที่ 0967
เลขที่ 48</t>
  </si>
  <si>
    <t>RV02050200363040127</t>
  </si>
  <si>
    <t>ทุนอุดหนุนดำเนินการวิจัยเรื่อง The effect
of high levels of supplementation in 
diet on growth performance and feed
utilization of Nile tilapia งวดที่ 2</t>
  </si>
  <si>
    <t>เล่มที่ 1012
เลขที่ 01</t>
  </si>
  <si>
    <t>RV02050200363040155</t>
  </si>
  <si>
    <r>
      <t xml:space="preserve">สัญญาให้ทุนอุดหนุนโครงการวิจัย 
พัฒนาและวิศวกรรม สัญญาเลขที่ FDA-CO-2561-5830-TH  เรื่อง การ
พัฒนาตัวเร่งปฏิกิริยาเพื่อเซลเชื้อเพลิง
เอทานอลโดยไม่ใช้เยื่อเลือกผ่าน งวดที่ 
</t>
    </r>
    <r>
      <rPr>
        <b/>
        <sz val="13"/>
        <color theme="1"/>
        <rFont val="Cordia New"/>
        <family val="2"/>
      </rPr>
      <t xml:space="preserve">งบประมาณทั้งโครงการ 250,000 บาท </t>
    </r>
  </si>
  <si>
    <t>12/05/2563</t>
  </si>
  <si>
    <t>PR2-2563:4/48</t>
  </si>
  <si>
    <t>RV02050200363050054</t>
  </si>
  <si>
    <t>ผศ.ดร.นันทรัตน์ พฤกษาพิทักษ์</t>
  </si>
  <si>
    <t>สำนักงานพัฒนา
เศรษฐกิจจากฐานชีวภาพ
(องค์การมหาชน)</t>
  </si>
  <si>
    <r>
      <t>ตามสัญญาเลขที่ สพภ.-วช.42/2561 
สัญญารับทุนอุดหนุนการวิจัย เรื่อง 
การสังเคราะห์และสมบัติของพอลิบิวธิลีน
ซัคซิเนต(PBS)เชิงอุตสาหกรรม งวดที่ 3</t>
    </r>
    <r>
      <rPr>
        <b/>
        <sz val="13"/>
        <color theme="1"/>
        <rFont val="Cordia New"/>
        <family val="2"/>
      </rPr>
      <t>งบประมาณทั้งสิ้น 1,500,000 บ.</t>
    </r>
  </si>
  <si>
    <t>13/05/2563</t>
  </si>
  <si>
    <t>PR2-2563:4/50</t>
  </si>
  <si>
    <t>RV02050200363050059</t>
  </si>
  <si>
    <t>สำนักงานพัฒนาการวิจัยการเกษตร</t>
  </si>
  <si>
    <r>
      <t xml:space="preserve">ตามสัญญาเลขที่ PRP6105012420 
สนับสนุนโครงการวิจัย เรื่อง การพัฒนา
คุณสมบัติทางกายภาพของใบไม้สีทอง
ด้วยการเคลือบน้ำยางเพื่อเพิ่มมูลค่า
ผลิตภัณฑ์ในพื้นที่จังหวัดชายแดนภาคใต้ งวดที่ 3 
</t>
    </r>
    <r>
      <rPr>
        <b/>
        <sz val="13"/>
        <color theme="1"/>
        <rFont val="Cordia New"/>
        <family val="2"/>
      </rPr>
      <t>วงเงินตามงบประมาณ 433,400 บาท</t>
    </r>
  </si>
  <si>
    <t>22/05/2563</t>
  </si>
  <si>
    <t>PR2-2563:5/33</t>
  </si>
  <si>
    <t>RV02050200363050102</t>
  </si>
  <si>
    <t>ดำเนินการภายใต้สถาบันวิจัยและพัฒนา 
รศ.ดร.ณฐพงศ์ จิตรนิรัตน์
รองอธิการบดีฝ่ายการ
วิจัยและบริการวิชาการ 
ทำหน้าที่หัวหน้าชุด
งานวิจัย</t>
  </si>
  <si>
    <t>สถาบันส่งเสริมการสอน 
วิทยาศาสตร์และเทคโนโลยี</t>
  </si>
  <si>
    <t>งบบริหารจัดการชุดโครงการวิจัย : 
เพิ่มศักยภาพครูให้มีสมรรถนะของครู
ยุคใหม่สำหรับการเรียนรู้ศตวรรษที่ 21 : 
โครงการวิจัยย่อย 1 การขับเคลื่อน
นวัตกรรมบูรณาการเพื่อพัฒนาสมรรถนะ
ทางเทคโนโลยีดิจิทัลในการเป็น
ผู้ประกอบการบนฐานชุมชนของโรงเรียน
มัธยมศึกษาพื้นที่นวัตกรรมการศึกษา 
จังหวัดสตูล</t>
  </si>
  <si>
    <t>งบบริหารจัดการชุดโครงการวิจัย : 
เพิ่มศักยภาพครูให้มีสมรรถนะของครู
ยุคใหม่สำหรับการเรียนรู้ศตวรรษที่ 21 : 
โครงการวิจัยย่อย 2 การพัฒนาผู้นำการ
เปลี่ยนแปลงของผู้บริหารสถานศึกษาใน
เขตพื้นที่นวัตกรรม (ภาคใต้)</t>
  </si>
  <si>
    <t>งบบริหารจัดการชุดโครงการวิจัย : 
เพิ่มศักยภาพครูให้มีสมรรถนะของครู
ยุคใหม่สำหรับการเรียนรู้ศตวรรษที่ 21 : 
โครงการวิจัยย่อย 3 การพัฒนาสมรรถนะ
ครูในศตวรรษที่ 21 ด้วยชุมชนการเรียนรู้
ทางวิชาชีพ เพื่อลดความเหลื่อมล้ำของ
เยาวชนให้มีวิถีชีวิตตามปรัชญาเศรษฐกิจ
พอเพียง พื้นที่เกาะจังหวัดสตูล</t>
  </si>
  <si>
    <t>อ.ดร.นันทิดา สุวรรมวงศ์</t>
  </si>
  <si>
    <t>งบบริหารจัดการชุดโครงการวิจัย : 
เพิ่มศักยภาพครูให้มีสมรรถนะของครู
ยุคใหม่สำหรับการเรียนรู้ศตวรรษที่ 21 : 
โครงการวิจัยย่อย 4 TSU GLOBE 
คณะวิทยาศาสตร์ มหาวิทยาลัยทักษิณ</t>
  </si>
  <si>
    <t>PR2-2563:7/32</t>
  </si>
  <si>
    <t>RV02050200363060092</t>
  </si>
  <si>
    <t>อ.ดร.ปุรวิชญ์ พิทยาภินันท์</t>
  </si>
  <si>
    <t>เงินงวดพิเศษ ก . ตามสัญญาเลขที่ RDG6120038 เรื่อง ความต้องการความรู้
ในการทำสวนปาล์มน้ำมันขนาดเล็กของ
เกษตรกรผู้ปลูกปาล์มน้ำมันรายย่อยใน
จังหวัดสตูล</t>
  </si>
  <si>
    <t>PR2-2563:7/34</t>
  </si>
  <si>
    <t>RV02050200363060094</t>
  </si>
  <si>
    <t>ตามสัญญาเลขที่ สพภ.-วช.42/2561 
สัญญารับทุนอุดหนุนการวิจัย เรื่อง 
การสังเคราะห์และสมบัติของพอลิบิวธิลีน
ซัคซิเนต(PBS)เชิงอุตสาหกรรม งวดที่ 4งบประมาณทั้งสิ้น 1,500,000 บ.</t>
  </si>
  <si>
    <t>หักครบถ้วนแล้วในงวดที่ 3</t>
  </si>
  <si>
    <t>15/07/2563</t>
  </si>
  <si>
    <t>PR2-2563:8/46</t>
  </si>
  <si>
    <t>RV02050200363070120</t>
  </si>
  <si>
    <t xml:space="preserve">สำนักงานพัฒนา
การวิจัยการเกษตร
(องค์การมหาชน) </t>
  </si>
  <si>
    <r>
      <t xml:space="preserve">ตามสัญญาเลขที่ PRP6305031490 สัญญา
รับทุนอุดหนุนโครงการวิจัยการเกษตร 
สำหรับทุนวิจัยเรื่อง การยกระดับคุณภาพ
และการเพิ่มมูลค่าข้าวสังข์หยดพัทลุงด้วยนวัตกรรม  งวดที่ 1 (งบบริหาร)
</t>
    </r>
    <r>
      <rPr>
        <b/>
        <sz val="13"/>
        <color theme="1"/>
        <rFont val="Cordia New"/>
        <family val="2"/>
      </rPr>
      <t xml:space="preserve">วงเงินทั้งโครงการ 2,300,000.00 บาท </t>
    </r>
  </si>
  <si>
    <t>PR2-2563:8/47</t>
  </si>
  <si>
    <r>
      <t xml:space="preserve">ตามสัญญาเลขที่ PRP6305031490 สัญญา
รับทุนอุดหนุนโครงการวิจัยการเกษตร ของสำหรับทุนวิจัยเรื่อง การยกระดับคุณภาพ
และการเพิ่มมูลค่าข้าวสังข์หยดพัทลุงด้วยนวัตกรรม  งวดที่ 1 (งบครุภัณฑ์)
</t>
    </r>
    <r>
      <rPr>
        <b/>
        <sz val="13"/>
        <color theme="1"/>
        <rFont val="Cordia New"/>
        <family val="2"/>
      </rPr>
      <t xml:space="preserve">วงเงินทั้งโครงการ 2,300,000.00 บาท </t>
    </r>
  </si>
  <si>
    <t>21/07/2563</t>
  </si>
  <si>
    <t>PR2-2563:9/22</t>
  </si>
  <si>
    <t>RV02050200363070202</t>
  </si>
  <si>
    <r>
      <t xml:space="preserve">ตามสัญญาเลขที่ PRP6105012420 
สนับสนุนโครงการวิจัย เรื่อง การพัฒนา
คุณสมบัติทางกายภาพของใบไม้สีทอง
ด้วยการเคลือบน้ำยางเพื่อเพิ่มมูลค่า
ผลิตภัณฑ์ในพื้นที่จังหวัดชายแดนภาคใต้ 
งวดที่ 4 </t>
    </r>
    <r>
      <rPr>
        <b/>
        <sz val="13"/>
        <color theme="1"/>
        <rFont val="Cordia New"/>
        <family val="2"/>
      </rPr>
      <t xml:space="preserve">วงเงินตามงบประมาณ 433,400 บ. </t>
    </r>
  </si>
  <si>
    <t>03/08/2563</t>
  </si>
  <si>
    <t>PR2-2563:9/44</t>
  </si>
  <si>
    <t>RV02050200363080019</t>
  </si>
  <si>
    <t>ว่าที่ ร.ต.พลกฤษณ์ คล้ายวิตภัทร</t>
  </si>
  <si>
    <t>สำนักงานส่งเสริม
การบริการวิชาการและ
ภูมิปัญญาชุมชน</t>
  </si>
  <si>
    <t>สำนักงานปลัดกระทรวง
การอุดมศึกษา 
วิทยาศาสตร์</t>
  </si>
  <si>
    <r>
      <t xml:space="preserve">บันทึกข้อตกลงความความร่วมมือโครงการ
ประเมินผลการดำเนินงานและประเมินผลลัพธ์
มูลค่าเพิ่ม ภายใต้ โครงการยกระดับการผลิต
สินค้าเกษตรที่เป็นอัตลักษณ์ที่เหมาะสมกับ
ศักยภาพพื้นที่ของภาค(ภาคใต้) และโครงการ
พัฒนาศักยภาพการผลิตด้านการเกษตร
(การเพิ่มมูลค่าการผลิตและแปรรูปผลิตภัณฑ์
ปศุสัตว์ ด้วยวิทยาศาสตร์และเทคโนโลยี
ในพื้นที่ภาคใต้ชายแดน) ประจำปี 2563 
</t>
    </r>
    <r>
      <rPr>
        <b/>
        <sz val="13"/>
        <color theme="1"/>
        <rFont val="Cordia New"/>
        <family val="2"/>
      </rPr>
      <t>วงเงินตามสัญญา 800,000.00 บาท</t>
    </r>
  </si>
  <si>
    <t>06/08/2563</t>
  </si>
  <si>
    <t>PR2-2563:10/2</t>
  </si>
  <si>
    <t>RV02050200363080078</t>
  </si>
  <si>
    <r>
      <t xml:space="preserve">ทุนอุดหนุนดำเนินการวิจัย เรื่อง โครงการการ
กำจัดก๊าซไฮโดรเจนซัลไฟด์ในก๊าซชีวภาพ
ด้วยระบบ Denitrifying Sulfide Remaoval </t>
    </r>
    <r>
      <rPr>
        <b/>
        <sz val="13"/>
        <color theme="1"/>
        <rFont val="Cordia New"/>
        <family val="2"/>
      </rPr>
      <t>งบประมาณทั้งโครงการ 470,000.00 บาท สำหรับเงินประกันผลงานร้อยละ 5 
(470,000 X 5%)</t>
    </r>
  </si>
  <si>
    <t>07/08/2563</t>
  </si>
  <si>
    <t>PR2-2563:10/7</t>
  </si>
  <si>
    <t>RV02050200363080096</t>
  </si>
  <si>
    <t>อาจารย์ นิดา นุ้ยเด็น</t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</si>
  <si>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
สนับสนุน เรื่อง ผลของน้ำมันระเหยบางชนิด
ในประเทศไทยที่มีผลต่อสรีรวิทยาและอารมณ์ความรู้สึก งวดที่ 1 
</t>
    </r>
    <r>
      <rPr>
        <b/>
        <sz val="13"/>
        <color theme="1"/>
        <rFont val="Cordia New"/>
        <family val="2"/>
      </rPr>
      <t>งบประมาณทั้งสิ้น 400,000 บาท</t>
    </r>
  </si>
  <si>
    <t>26/08/2563</t>
  </si>
  <si>
    <t>PR2-2563:11/10</t>
  </si>
  <si>
    <t>RV02050200363080256</t>
  </si>
  <si>
    <t>คณะอุตสาหกรรมเกษตร
และชีวภาพ</t>
  </si>
  <si>
    <t>สำนักงานพัฒนา
การวิจัยการเกษตร 
(องค์การมหาชน)</t>
  </si>
  <si>
    <r>
      <t xml:space="preserve">เงินค่าธรรมเนียมวิจัยตามหลักเกณฑ์การ
ให้ทุน ในหมวดค่าบริการวิชาการ ตามสัญญา
เลขที่ CRP6105022900 จาก เรื่อง การบำบัด
สีในน้ำเสียจากการแปรรูปปาล์มน้ำมันด้วย
เซลล์เชื้อเพลิงจุลินทรีย์ชนิดใช้กล้าเชื้อรา
ที่ทนสภาวะไร้อากาศเป็นตัวเร่งบนขั้วไฟฟ้า 
(ระยะที่2) งวดที่ 2 
</t>
    </r>
    <r>
      <rPr>
        <b/>
        <sz val="13"/>
        <color theme="1"/>
        <rFont val="Cordia New"/>
        <family val="2"/>
      </rPr>
      <t>งบประมาณทั้งสิ้น 1,464,093.00 บาท</t>
    </r>
    <r>
      <rPr>
        <sz val="13"/>
        <color theme="1"/>
        <rFont val="Cordia New"/>
        <family val="2"/>
      </rPr>
      <t xml:space="preserve"> </t>
    </r>
  </si>
  <si>
    <t>15/09/2563</t>
  </si>
  <si>
    <t>PR2-2563:12/20</t>
  </si>
  <si>
    <t>RV02050200363090264</t>
  </si>
  <si>
    <r>
      <t xml:space="preserve">ตามสัญญาเลขที่ PRP6305031490 
สัญญารับทุนอุดหนุนโครงการวิจัยการเกษตร 
สำหรับทุนวิจัยเรื่อง การยกระดับคุณภาพ
และการเพิ่มมูลค่าข้าวสังข์หยดพัทลุงด้วย
นวัตกรรม งวดที่ 2
</t>
    </r>
    <r>
      <rPr>
        <b/>
        <sz val="13"/>
        <color theme="1"/>
        <rFont val="Cordia New"/>
        <family val="2"/>
      </rPr>
      <t xml:space="preserve">วงเงินทั้งโครงการ 2,300,000.00 บาท </t>
    </r>
  </si>
  <si>
    <t>25/09/2563</t>
  </si>
  <si>
    <t>PR2-2563:13/15</t>
  </si>
  <si>
    <t>RV02050200363090423</t>
  </si>
  <si>
    <t>อ.ดร.สืบพงศ์ สงวลศิลป์</t>
  </si>
  <si>
    <t>ศูนย์วิจัยทรัพยากรทาง
ทะเลและชายฝั่งทะเล
อันดามันตอนบน</t>
  </si>
  <si>
    <t>ตามใบสั่งจ้างเลขที่ 214/2563 ได้ว่าจ้างวิเคราะห์ความหลากหลายทางชีวภาพ
ของปลาในแนวปะการัง จำนวน 1 งาน 
วงเงิน 170,000.00 บาท</t>
  </si>
  <si>
    <t>PR2-2563:13/14</t>
  </si>
  <si>
    <t>RV02050200363090424</t>
  </si>
  <si>
    <t>ศูนย์วิจัยทรัพยากรทาง
ทะเลและชายฝั่งอ่าวไทย
ตอนกลางชุมพร</t>
  </si>
  <si>
    <t>ตามใบสั่งจ้างเลขที่ 532/2563 ได้ว่าจ้าง
วิเคราะห์ตัวอย่างองค์ประกอบเลือดการ
เปลี่ยนแปลงทางเนื้อเยื่อวิทยาการติดเชื้อ
ปรสิตและเชื้อแบคทีเรียของปูลม จำนวน 1 
งาน วงเงิน 120,000.00 บาท</t>
  </si>
  <si>
    <t>28/09/2563</t>
  </si>
  <si>
    <t>PR2-2563:13/17</t>
  </si>
  <si>
    <t>RV02050200363090466</t>
  </si>
  <si>
    <t>อาจารย์ ดร.จันทวรรณ น้อยศรี</t>
  </si>
  <si>
    <t>สำนักงานพัฒนาวิทยาศาสตร์และ
เทคโนโลยีแห่งชาติ</t>
  </si>
  <si>
    <r>
      <t xml:space="preserve">ตามสัญญาเลขที่ 78/2557 ให้ทุนอุดหนุน
โครงการวิจัยเรื่อง การเปรียบเทียบผลเฉลย
ของแบบจำลองเชิงตัวเลขอย่างง่ายสำหรับ
สาธิตกระบวนการเกิดเมฆเฉพาะที่ในเขตร้อน: 
การทดลองการร้อนขึ้นของพื้นผิว งวดสุดท้าย
</t>
    </r>
    <r>
      <rPr>
        <b/>
        <sz val="13"/>
        <color theme="1"/>
        <rFont val="Cordia New"/>
        <family val="2"/>
      </rPr>
      <t xml:space="preserve">วงเงินงบประมาณทั้งสิ้น 250,000.00 บาท </t>
    </r>
  </si>
  <si>
    <t>RV02050200363090676</t>
  </si>
  <si>
    <t>ไม่ทราบแหล่งที่มา</t>
  </si>
  <si>
    <t>ตามหนังสือที่ อว8206.04/1431 ลว.29/09/63 
เรื่อง ขออนุมัติเบิกเงินทุนอุดหนุนการวิจัยจาก
แหล่งทุนวิจัยภายนอกนำส่งเป็นรายได้กองทุน
วิจัยมหาวิทยาลัยทักษิณ สำหรับเงินโอนผ่าน
บัญชีในวันที่ 05/06/63 จำนวนเงิน 20,000 บ. 
แต่ไม่มีนักวิจัยประสานงานมายังสถานบันวิจัย
เพื่อให้เป็นตามหลักการรับรู้รายได้จึงขอรับรู้
เป็นรายได้ของกองทุนวิจัยทั้งจำนวน</t>
  </si>
  <si>
    <r>
      <t xml:space="preserve">PR2-2564:1/5
</t>
    </r>
    <r>
      <rPr>
        <b/>
        <u/>
        <sz val="13"/>
        <color rgb="FFFF0000"/>
        <rFont val="Cordia New"/>
        <family val="2"/>
      </rPr>
      <t>รายได้ค้างรับ</t>
    </r>
  </si>
  <si>
    <t>RV02050200363090677
JV02050200363090067</t>
  </si>
  <si>
    <t>ผศ.ดร.ชัยสิทธิ์ นิยะสม</t>
  </si>
  <si>
    <t>สำนักคณะกรรมการ
ส่งเสริมวิทยาศาสตร์ วิจัยและนวัตกรรม(สกสว.)</t>
  </si>
  <si>
    <t>เงินเหลือจากโครงการวิจัย(เนื่องจากโครงการ
สิ้นสุดแต่ไม่มีการเบิกจ่ายค่าตอบแทนงวด
สุดท้าย) ตามเลขที่สัญญา MRG5580073 
โครงการวิจัยเรื่อง การศึกษาความหลากหลาย
ของอาร์เคียในอาหารหมักภาคใต้ของไทยที่
ปริมาณเกลือสูงด้วยเทคนิค 16S rDNA-DGGE 
และคุณสมบัติทางชีวภาพของอาร์คีโอซินที่ผลิต
โดยอาร์เคียสายพันธุ์ที่ชอบเกลือ</t>
  </si>
  <si>
    <t>JV02050200363090278</t>
  </si>
  <si>
    <r>
      <t xml:space="preserve">สัญญาเลขที่ FDA-CO-251-5673-TH 
ซึ่งเป็นสัญญาให้ทุนอุดหนุนโครงการวิจัย
พัฒนาและวิศวกรรมเรื่องการปรับปรุง
ค่าความร้อนของวัสดุผสมเพื่อเป็น
เชื้อเพลิงจากขยะกับชีวมวลจากปาล์ม
และชีวมวลจากมะพร้าว งวดที่สุดท้าย
</t>
    </r>
    <r>
      <rPr>
        <b/>
        <sz val="13"/>
        <color theme="1"/>
        <rFont val="Cordia New"/>
        <family val="2"/>
      </rPr>
      <t>วงเงินตามงบประมาณ 250,000 บาท</t>
    </r>
    <r>
      <rPr>
        <sz val="13"/>
        <color theme="1"/>
        <rFont val="Cordia New"/>
        <family val="2"/>
      </rPr>
      <t xml:space="preserve"> </t>
    </r>
  </si>
  <si>
    <t>รวมยอดเงินรับรายได้ประเภททุนสนับสนุนเพื่อการวิจัยระหว่างเดือนตุลาคม 2562 - กันยายน 2563 เป็นเงินทั้งสิ้น</t>
  </si>
  <si>
    <t>(1)</t>
  </si>
  <si>
    <t>(2)</t>
  </si>
  <si>
    <t xml:space="preserve">สรุปรายการเงินรายได้เพื่อการวิจัยจากแหล่งทุนภายนอก จัดสรรเข้าเงินกองทุนวิจัยมหาวิทยาลัยทักษิณ ทั้งปีงบประมาณ 2563 ( (1) + (2) ) = </t>
  </si>
  <si>
    <r>
      <rPr>
        <b/>
        <u/>
        <sz val="13"/>
        <color theme="1"/>
        <rFont val="Cordia New"/>
        <family val="2"/>
      </rPr>
      <t>หัก</t>
    </r>
    <r>
      <rPr>
        <sz val="13"/>
        <color theme="1"/>
        <rFont val="Cordia New"/>
        <family val="2"/>
      </rPr>
      <t xml:space="preserve">   </t>
    </r>
    <r>
      <rPr>
        <b/>
        <sz val="13"/>
        <color theme="1"/>
        <rFont val="Cordia New"/>
        <family val="2"/>
      </rPr>
      <t>รายการจัดสรรเข้าเงินกองทุนวิจัยมหาวิทยาลัยทักษิณ ระหว่างปีงบประมาณ 2563</t>
    </r>
  </si>
  <si>
    <t>คงเหลือจัดสรรเข้าเงินกองทุนวิจัยมหาวิทยาลัยทักษิณ สิ้นปีงบประมาณ 2563</t>
  </si>
  <si>
    <t>ภารกิจบัญชีดำเนินการปรับปรุงรายการ ณ วันที่ 30 กันยายน 2563 ดังนี้</t>
  </si>
  <si>
    <t>1. ปรับปรุงค่าใช้จ่ายและรายได้ของสถาบันวิจัยและพัฒนา จากการตัดงบประมาณเป็นเงินบำรุงให้กับกองทุนวิจัยมหาวิทยาลัยทักษิณ 5 % ตามแผนการเบิกจ่ายและแผนการรับเงิน</t>
  </si>
  <si>
    <t xml:space="preserve">            เดบิต   รายได้เพื่อการวิจัยจากแหล่งทุนภายนอก</t>
  </si>
  <si>
    <t xml:space="preserve">                         เครดิต  ค่าใช้จ่ายทุนวิจัยภายนอก</t>
  </si>
  <si>
    <t>2. ปรับปรุงรายได้ค้างรับ พร้อมรับรู้รายได้เพื่อการวิจัยจากแหล่งทุนภายนอก ในส่วนของงบการเงินกองทุนวิจัยมหาวิทยาลัยทักษิณ (เนื่องจากยังไม่ได้รับตัวเงินแต่มีการรับทราบว่ามีการตัดโอนงบประมาณ)</t>
  </si>
  <si>
    <t xml:space="preserve">            เดบิต   รายได้ค้างรับ</t>
  </si>
  <si>
    <t xml:space="preserve">                         เครดิต  รายได้เพื่อการวิจัยจากแหล่งทุนภายนอก</t>
  </si>
  <si>
    <t>3. เมื่อได้รับการโอนเงินบำรุงมหาวิทยาลัยเข้าบัญชีเงินฝากธนาคารเรียบร้อยแล้ว</t>
  </si>
  <si>
    <t xml:space="preserve">            เดบิต   เงินฝากธนาคาร</t>
  </si>
  <si>
    <t xml:space="preserve">                         เครดิต  รายได้ค้างรับ</t>
  </si>
  <si>
    <t>หมายเหตุ : ปฏิบัติภายใต้ระเบียบคณะกรรมการการเงินและทรัพย์สิน ว่าด้วย การบริหารจัดการทุนอุดหนุนการวิจัยจากแหล่งทุนภายนอก พ.ศ. 2557  ข้อที่ 5.6 การขอรับทุนอุดหนุนการวิจัย</t>
  </si>
  <si>
    <t xml:space="preserve">               และจัดสรรงบประมาณค่าบริหารจัดการทุนอุดหนุนการวิจัยที่ได้รับจากแหล่งทุนภายนอก ดำเนินการตามข้อที่ 5.6.2 การจัดสรรงบประมาณค่าบริหาจัดการทุนอุดหนุนการวิจัย</t>
  </si>
  <si>
    <t xml:space="preserve">               ที่ได้รับจากแหล่งทุน มหาวิทยาลัยจะเป็นผู้รับเงินทุนวิจัย และจะหักค่าธรรมเนียมร้อยละ 10 ของงบประมาณที่ได้รับจากแหล่งทุนภายนอกทุนวิจัย และแบ่งสัดส่วนดังนี้     </t>
  </si>
  <si>
    <t xml:space="preserve">   </t>
  </si>
  <si>
    <t>1. กองทุนวิจัยมหาวิทยาลัยทักษิณ ร้อยละ 50</t>
  </si>
  <si>
    <t>2. คณะ / หน่วยงานต้นสังกัดของหัวหน้าโครงการวิจัย ร้อยละ 50</t>
  </si>
  <si>
    <t>01/12/2564</t>
  </si>
  <si>
    <t>PR2-2565:5/9</t>
  </si>
  <si>
    <t>RV00020900065120003</t>
  </si>
  <si>
    <t>องค์การบริหารส่วนจังหวัด
ภูเก็ต</t>
  </si>
  <si>
    <t>PR2-2565:5/12</t>
  </si>
  <si>
    <t>RV00020900065120005</t>
  </si>
  <si>
    <t>PL2-2565:1/28</t>
  </si>
  <si>
    <t>RV00020900065120016</t>
  </si>
  <si>
    <t>หักครบถ้วน
แล้ว</t>
  </si>
  <si>
    <t>PL2-2565:1/29</t>
  </si>
  <si>
    <t>RV00020900065120017</t>
  </si>
  <si>
    <t>08/12/2564</t>
  </si>
  <si>
    <t>PR2-2565:6/7</t>
  </si>
  <si>
    <t>RV00020900065120061</t>
  </si>
  <si>
    <t>PR2-2565:6/8</t>
  </si>
  <si>
    <t>17/12/2564</t>
  </si>
  <si>
    <t>PL2-2565:1/44</t>
  </si>
  <si>
    <t>RV00020900065120120</t>
  </si>
  <si>
    <t>PL2-2565:1/46</t>
  </si>
  <si>
    <t>RV00020900065120121</t>
  </si>
  <si>
    <t>20/12/2564</t>
  </si>
  <si>
    <t>PL2-2565:1/47</t>
  </si>
  <si>
    <t>RV00020900065120124</t>
  </si>
  <si>
    <t>10/01/2565</t>
  </si>
  <si>
    <t>PL2-2565:2/9</t>
  </si>
  <si>
    <t>RV00020900065010046</t>
  </si>
  <si>
    <t>11/01/2565</t>
  </si>
  <si>
    <t>PR2-2565:9/36</t>
  </si>
  <si>
    <t>RV00020900065010054</t>
  </si>
  <si>
    <t>14/01/2565</t>
  </si>
  <si>
    <t>PR2-2565:10/8</t>
  </si>
  <si>
    <t>RV00020900065010078</t>
  </si>
  <si>
    <t>ผศ.ชวนพิศ ชุมคง</t>
  </si>
  <si>
    <t>สำนักงานเลขาธิการคุรุสภา</t>
  </si>
  <si>
    <t>08/02/2565</t>
  </si>
  <si>
    <t>PR2-2565:12/25</t>
  </si>
  <si>
    <t>RV00020900065020088</t>
  </si>
  <si>
    <t>ผศ.ดร.มาโนช ดินลานสกูล</t>
  </si>
  <si>
    <t>เงินงวดพิเศษ ก . ตามสัญญาเลขที่ 
RDG62H0016 สำหรับโครงการวิจัยเรื่อง 
ถอดบทเรียนการจัดค่ายพัฒนาการอ่าน
การเขียน : กรณีศึกษาสมาชิกกลุ่มวรรณกรรมคลื่นใหม่และกลุ่มนาคร</t>
  </si>
  <si>
    <t>PR2-2565:12/21</t>
  </si>
  <si>
    <t>RV00020900065020090</t>
  </si>
  <si>
    <t xml:space="preserve">รศ.ดร.กรกฎ ทองขะโชค </t>
  </si>
  <si>
    <t xml:space="preserve">สำนักงานคณะกรรมการ
สิทธิมนุษยชนแห่งชาติ </t>
  </si>
  <si>
    <t>PR2-2565:5/3</t>
  </si>
  <si>
    <t>รศ.ดร.สรพงค์ เบญจศรี</t>
  </si>
  <si>
    <t>PR2-2565:12/27</t>
  </si>
  <si>
    <t>RV00020900065020092</t>
  </si>
  <si>
    <t xml:space="preserve">สำนักงานกองทุนสนับสนุน
การสร้างเสริมสุขภาพ(สสส.)
ภายใต้โครงการศูนย์ศึกษา
ปัญหาการเสพติด </t>
  </si>
  <si>
    <t>18/02/2565</t>
  </si>
  <si>
    <t>PR2-2565:13/2</t>
  </si>
  <si>
    <t>RV00020900065020169</t>
  </si>
  <si>
    <t>01/03/2565</t>
  </si>
  <si>
    <t>PR2-2565:13/24</t>
  </si>
  <si>
    <t>RV00020900065030008</t>
  </si>
  <si>
    <t>สถาบันส่งเสริมการสอน
วิทยาศาสตร์และเทคโนโลยี</t>
  </si>
  <si>
    <t>PR2-2565:13/25</t>
  </si>
  <si>
    <t>RV00020900065030009</t>
  </si>
  <si>
    <t>10/03/2565</t>
  </si>
  <si>
    <t>PR2-2565:14/38</t>
  </si>
  <si>
    <t>RV00020900065030101</t>
  </si>
  <si>
    <t>หักครบถ้วน
แล้วใน
งวด 1-2</t>
  </si>
  <si>
    <t>PR2-2565:14/39</t>
  </si>
  <si>
    <t>PR2-2565:14/40</t>
  </si>
  <si>
    <t>PR2-2565:14/41</t>
  </si>
  <si>
    <t>RV00020900065030102</t>
  </si>
  <si>
    <t>นางสาวปริญญ์ ขวัญเรียง</t>
  </si>
  <si>
    <t>ปลัดกระทรวงการอุดม
ศึกษา วิทยาศาสตร์ วิจัย
และนวัตกรรม</t>
  </si>
  <si>
    <t>11/03/2565</t>
  </si>
  <si>
    <t>PR2-2565:14/44</t>
  </si>
  <si>
    <t>RV00020900065030109</t>
  </si>
  <si>
    <t>คณะมนุษยศาสตร์และ
สังคมศาสตร์</t>
  </si>
  <si>
    <t>30/03/2565</t>
  </si>
  <si>
    <t>PR2-2565:16/46</t>
  </si>
  <si>
    <t>RV00020900065030229</t>
  </si>
  <si>
    <t>PR2-2565:16/47</t>
  </si>
  <si>
    <t>PR2-2565:16/48</t>
  </si>
  <si>
    <t>PR2-2565:5/11</t>
  </si>
  <si>
    <t>RV00020900065120002</t>
  </si>
  <si>
    <t>บริษัท ไทยยูเนี่ยน ฟีดมิลด์ 
จำกัด (มหาชน)</t>
  </si>
  <si>
    <t>PR2-2565:5/19</t>
  </si>
  <si>
    <t>RV00020900065120006</t>
  </si>
  <si>
    <t>อ.ดร.พรวิชัย เต็มบุตร</t>
  </si>
  <si>
    <t>สำหรับเงินสนับสนุนค่าธรรมเนียมอุดหนุนสถาบันตามแหล่งเงินกำหนดจากโครงการ
วิจัยจากหน่วยบริหารจัดการทุนด้านการเพิ่ม
ความสามารถในการแข่งขันของประเทศ และ
สำนักงานการวิจัยแห่งชาติ  โครงการที่ 1 
การประเมินประสิทธิภาพภาคสนามและ
การเฝ้าระวังหลังตลาดของชุดตรวจแลมป์
เปลี่ยนสีสำหรับการตรวจคัดกรองเชื้อไวรัส
โคโรน่าสายพันธุ์ใหม่ 2019 (COVID-19)</t>
  </si>
  <si>
    <t>PR2-2565:5/18</t>
  </si>
  <si>
    <t xml:space="preserve">สำหรับเงินสนับสนุนค่าธรรมเนียมอุดหนุนสถาบันตามแหล่งเงินกำหนดจากโครงการ
วิจัยจากหน่วยบริหารจัดการทุนด้านการเพิ่ม
ความสามารถในการแข่งขันของประเทศ และ
สำนักงานการวิจัยแห่งชาติ  โครงการที่ 2 
การประเมินประสิทธิภาพและความปลอดภัยของผลิตภัณฑ์สมุนไพรพืชกระท่อมเพื่อสุขภาพ </t>
  </si>
  <si>
    <t>30/12/2564</t>
  </si>
  <si>
    <t>PR2-2565:7/39</t>
  </si>
  <si>
    <t>RV00020900065120199</t>
  </si>
  <si>
    <t>PR2-2565:10/7</t>
  </si>
  <si>
    <t>RV00020900065010079</t>
  </si>
  <si>
    <t>หักส่งใน
งวดสุดท้าย
และ
งบลงทุน
ได้รับยกเว้น</t>
  </si>
  <si>
    <t>PR2-2565:12/24</t>
  </si>
  <si>
    <t>RV00020900065020089</t>
  </si>
  <si>
    <t>09/03/2565</t>
  </si>
  <si>
    <t>PR2-2565:14/34</t>
  </si>
  <si>
    <t>RV00020900065030094</t>
  </si>
  <si>
    <t xml:space="preserve">งบบริหารจัดการชุดโครงการวิจัย : 
เพิ่มศักยภาพครูให้มีสมรรถนะของครูยุคใหม่
สำหรับการเรียนรู้ศตวรรษที่ 21 (ต่อเนื่องปีที่ 
3 ปี 2565): โครงการวิจัยย่อย 1 การประเมิน
เชิงพัฒนานวัตกรรมโรงเรียนประกอบการ
ฐานชุมชน เพื่อหนุนเสริมสมรรถนะเทคโนโลยี
ดิจิทัลและทักษะเชิงอนาคตสำหรับนักเรียน
มัธยมศึกษา โรงเรียนในพื้นที่นวัตกรรม
การศึกษาจังหวัดสตูลและชายแดนใต้ </t>
  </si>
  <si>
    <t xml:space="preserve">งบบริหารจัดการชุดโครงการวิจัย : 
เพิ่มศักยภาพครูให้มีสมรรถนะของครูยุคใหม่สำหรับการเรียนรู้ศตวรรษที่ 21 (ต่อเนื่องปีที่ 
3 ปี 2565): โครงการวิจัยย่อย 2 รูปแบบผู้นำ
การขับเคลื่อนนวัตกรรมเพื่อส่งเสริมสมรรถนะ
ของผู้เรียนด้านวิทยาศาสตร์ คณิตศาสตร์และเทคโนโลยีที่บูรณาการกับศักยภาพเชิงพื้นที่ 
ภายใต้พื้นที่นวัตกรรมการศึกษา </t>
  </si>
  <si>
    <t xml:space="preserve">งบบริหารจัดการชุดโครงการวิจัย : 
เพิ่มศักยภาพครูให้มีสมรรถนะของครูยุคใหม่สำหรับการเรียนรู้ศตวรรษที่ 21 (ต่อเนื่องปีที่ 
3 ปี 2565): โครงการวิจัยย่อย 3 การพัฒนา
รูปแบบการจัดการเรียนรู้โดยใช้โครงงาน
เป็นฐานร่วมกับ Project 14 เพื่อลดความ
เหลื่อมล้ำตามปรัชญาเศรษฐกิจพอเพียง 
โรงเรียนพื้นที่เกาะ จังหวัดสตูล </t>
  </si>
  <si>
    <t>รศ.ดร.กนกพร สังขรักษ์</t>
  </si>
  <si>
    <t xml:space="preserve">งบบริหารจัดการชุดโครงการวิจัย : 
เพิ่มศักยภาพครูให้มีสมรรถนะของครูยุคใหม่สำหรับการเรียนรู้ศตวรรษที่ 21 (ต่อเนื่องปีที่ 
3 ปี 2565) : โครงการวิจัยย่อย 4 โครงการอบรมปฏิบัติการ GLOBE Academy : train 
the trainer ในพื้นที่นวัตกรรมการศึกษา
จังหวัดสตูลและจังหวัดชายแดนใต้ </t>
  </si>
  <si>
    <t>นางสาวพิมพ์ประภา ชัยจักร</t>
  </si>
  <si>
    <t>PR2-2565:14/48</t>
  </si>
  <si>
    <t>RV00020900065030107</t>
  </si>
  <si>
    <t>PR2-2565:14/45</t>
  </si>
  <si>
    <t>RV00020900065030108</t>
  </si>
  <si>
    <t>สถาบันเทคโนโลยีนิวเคลียร์แห่งชาติ (องค์การมหาชน)</t>
  </si>
  <si>
    <t>16/03/2565</t>
  </si>
  <si>
    <t>PR2-2565:15/12</t>
  </si>
  <si>
    <t>RV00020900065030138</t>
  </si>
  <si>
    <t>ผศ.ดร.อมรรัตน์ ถนนแก้ว</t>
  </si>
  <si>
    <t>เงินค่าธรรมเนียมอุดหนุนสถาบันให้
มหาวิทยาลัยทักษิณ เนื่องจากใช้บุคลากร
ของมหาวิทยาลัยเข้าร่วมดำเนินโครงการวิจัย 
(ภายใต้โครงการวิจัยบริหารจัดการของ
มหาวิทยาลัยสงขลานครินทร์ ซึ่งทางหน่วยงาน
ที่ร่วมไม่ได้จัดสรรงบดำเนินการสำหรับการวิจัยให้กับมหาวิทยาลัยทักษิณ) ตามสัญญาร่วมทุนภายใต้โครงการ การยกระดับการผลิตส่วนประกอบฟังก์ชั่นจากข้าวมีสีอัตลักษณ์ไทยสู่การใช้ประโยชน์เชิงพาณิชย์ : กรณีนำร่องข้าวสังข์หยด (ภายใต้แผนงาน การขับเคลื่อนเศรษฐกิจชีวภาพ-เศรษฐกิจหมุนเวียน-เศรษฐกิจสีเขียว)</t>
  </si>
  <si>
    <t>18/03/2565</t>
  </si>
  <si>
    <t>PR2-2565:15/22</t>
  </si>
  <si>
    <t>RV00020900065030160</t>
  </si>
  <si>
    <t>21/03/2565</t>
  </si>
  <si>
    <t>PR2-2565:15/26</t>
  </si>
  <si>
    <t>RV00020900065030164</t>
  </si>
  <si>
    <t>ผู้ช่วยศาสตราจารย์ถาวร จันทโชติ</t>
  </si>
  <si>
    <t xml:space="preserve">หักส่งใน
งวดสุดท้าย
</t>
  </si>
  <si>
    <t>23/03/2565</t>
  </si>
  <si>
    <t>PR2-2565:15/44</t>
  </si>
  <si>
    <t>RV00020900065030184</t>
  </si>
  <si>
    <t>PR2-2565:16/49</t>
  </si>
  <si>
    <t>RV00020900065030228</t>
  </si>
  <si>
    <t>ยกเว้น
ค่าธรรมเนียม</t>
  </si>
  <si>
    <t>17/05/2565</t>
  </si>
  <si>
    <t>PR2-2565:22/3</t>
  </si>
  <si>
    <t>RV00020900065050117</t>
  </si>
  <si>
    <t>สำนักงานปลัดกระทรวง
การอุดมศึกษา 
วิทยาศาสตร์ วิจัยและ
นวัตกรรม</t>
  </si>
  <si>
    <t>PR2-2565:22/4</t>
  </si>
  <si>
    <t>RV00020900065050118</t>
  </si>
  <si>
    <t>23/05/2565</t>
  </si>
  <si>
    <t>PR2-2565:23/21</t>
  </si>
  <si>
    <t>RV00020900065050182</t>
  </si>
  <si>
    <t xml:space="preserve">ศูนย์อำนวยการบริหาร
จังหวัดชายแดนภาคใต้ </t>
  </si>
  <si>
    <t>25/05/2565</t>
  </si>
  <si>
    <t>PR2-2565:24/32</t>
  </si>
  <si>
    <t>RV00020900065050219</t>
  </si>
  <si>
    <t>ดร.ระวีวัฒน์ ไทยเจริญ</t>
  </si>
  <si>
    <t>สำนักงานสภานโยบาย
การอุดมศึกษา 
วิทยาศาสตร์ วิจัยและ
นวัตกรรมแห่งชาติ</t>
  </si>
  <si>
    <t>15/06/2565</t>
  </si>
  <si>
    <t>RV00020900065060165</t>
  </si>
  <si>
    <t xml:space="preserve">ทุนอุดหนุนดำเนินการวิจัยแผนงานวิจัย เรื่อง 
สำรวจความพึงพอใจของประชาชนที่มีผลต่อ
การดำเนินงานขององค์กรปกครองส่วนท้องถิ่น 
ประจำปีงบประมาณ พ.ศ.2565-2568 </t>
  </si>
  <si>
    <t>PR2-2565:29/4</t>
  </si>
  <si>
    <t>RV00020900065060166</t>
  </si>
  <si>
    <t>16/06/2565</t>
  </si>
  <si>
    <t>PR2-2565:29/7</t>
  </si>
  <si>
    <t>RV00020900065060171</t>
  </si>
  <si>
    <t>PR2-2565:29/8</t>
  </si>
  <si>
    <t>RV00020900065060172</t>
  </si>
  <si>
    <t>อ.อัฎฐพล เทพยา</t>
  </si>
  <si>
    <t>21/06/2565</t>
  </si>
  <si>
    <t>PR2-2565:29/26</t>
  </si>
  <si>
    <t>RV00020900065060195</t>
  </si>
  <si>
    <t>27/06/2565</t>
  </si>
  <si>
    <t>PR2-2565:31/19</t>
  </si>
  <si>
    <t>RV00020900065060259</t>
  </si>
  <si>
    <t>สำนักงานคณะกรรมการ
สิทธิมนุษยชนแห่งชาติ</t>
  </si>
  <si>
    <t>28/06/2565</t>
  </si>
  <si>
    <t>PR2-2565:31/23</t>
  </si>
  <si>
    <t>RV00020900065060270</t>
  </si>
  <si>
    <t>อ.จิราพร คงรอด</t>
  </si>
  <si>
    <t>หักในงวดสุดท้าย</t>
  </si>
  <si>
    <t>PR2-2565:31/24</t>
  </si>
  <si>
    <t>RV00020900065060271</t>
  </si>
  <si>
    <t>อ.ลัดดา ประสาร</t>
  </si>
  <si>
    <t>ผศ.ดร.ก้องกิดากร บุญช่วย</t>
  </si>
  <si>
    <t>30/06/2565</t>
  </si>
  <si>
    <t>PR2-2565:31/45</t>
  </si>
  <si>
    <t>RV00020900065060312</t>
  </si>
  <si>
    <t>รศ.ดร.สมพงศ์ โอทอง</t>
  </si>
  <si>
    <t xml:space="preserve">บริษัท ไทยอีสเทิร์น 
ไบโอ พาวเวอร์ จำกัด </t>
  </si>
  <si>
    <t>06/07/2565</t>
  </si>
  <si>
    <t>PR2-2565:33/2</t>
  </si>
  <si>
    <t>RV00020900065070073</t>
  </si>
  <si>
    <t>มูลนิธิคลองโต๊ะเหล็ม
อะคาเดมี</t>
  </si>
  <si>
    <t>PR2-2565:33/4</t>
  </si>
  <si>
    <t>RV00020900065070075</t>
  </si>
  <si>
    <t xml:space="preserve">อ.ดร.นิจกานต์ หนูอุไร </t>
  </si>
  <si>
    <t xml:space="preserve">ห้างหุ้นส่วนจำกัด เคยนิคะ </t>
  </si>
  <si>
    <t>19/07/2565</t>
  </si>
  <si>
    <t>PR2-2565:34/11</t>
  </si>
  <si>
    <t>RV00020900065070123</t>
  </si>
  <si>
    <t>21/07/2565</t>
  </si>
  <si>
    <t>PR2-2565:34/17</t>
  </si>
  <si>
    <t>RV00020900065070133</t>
  </si>
  <si>
    <t>รศ.ดร.พรพันธุ์ เขมคุณาศัย</t>
  </si>
  <si>
    <t>15/08/2565</t>
  </si>
  <si>
    <t>PL2-2565:3/25</t>
  </si>
  <si>
    <t>RV00020900065080213</t>
  </si>
  <si>
    <t>18/08/2565</t>
  </si>
  <si>
    <t>PR2-2565:38/35</t>
  </si>
  <si>
    <t>RV00020900065080273</t>
  </si>
  <si>
    <t>05/09/2565</t>
  </si>
  <si>
    <t>PR2-2565:41/16</t>
  </si>
  <si>
    <t>RV00020900065090048</t>
  </si>
  <si>
    <t>13/09/2565</t>
  </si>
  <si>
    <t>PR2-2565:42/48</t>
  </si>
  <si>
    <t>RV00020900065090257</t>
  </si>
  <si>
    <t>PR2-2565:42/47</t>
  </si>
  <si>
    <t xml:space="preserve">RV00020900065090258
และ
JV00020900065090017
</t>
  </si>
  <si>
    <t>สำนักงานกองทุน
เพื่อความเสมอภาค
ทางการศึกษา</t>
  </si>
  <si>
    <t>19/09/2565</t>
  </si>
  <si>
    <t>PR2-2565:44/37</t>
  </si>
  <si>
    <t>RV00020900065090369</t>
  </si>
  <si>
    <t>29/09/2565</t>
  </si>
  <si>
    <t>PR2-2565:46/28</t>
  </si>
  <si>
    <t>RV00020900065090596</t>
  </si>
  <si>
    <t>รศ.ดร.ณฐพงศ์ จิตรนิรัตน์</t>
  </si>
  <si>
    <t xml:space="preserve">เงินงวดพิเศษ ก . ตามสัญญาเลขที่ RDG62H0011 สำหรับโครงการวิจัยเรื่อง 
คนจนเมืองที่เปลี่ยนไปในสังคมเมืองที่กำลังเปลี่ยนแปลง : กรณีศึกษาจังหวัดสงขลา </t>
  </si>
  <si>
    <t>RV00020900065090597</t>
  </si>
  <si>
    <t>องค์กรปกครองส่วนท้องถิ่น
จำนวน 23 หน่วยงาน</t>
  </si>
  <si>
    <t>JV00020900065090210</t>
  </si>
  <si>
    <t>ยกเว้นค่าธรรมเนียมทุนวิจัยร่วม</t>
  </si>
  <si>
    <t>JV00020900065090204</t>
  </si>
  <si>
    <t>JV00020900065090211</t>
  </si>
  <si>
    <t>JV00020900065090209</t>
  </si>
  <si>
    <t xml:space="preserve">อ.ดร.วิชชาญ จุลหริก </t>
  </si>
  <si>
    <t>JV00020900065090206</t>
  </si>
  <si>
    <t>JV00020900065090212</t>
  </si>
  <si>
    <t>JV00020900065090208</t>
  </si>
  <si>
    <t>ยกเว้นค่าธรรมเนียมในงวดที่ 2</t>
  </si>
  <si>
    <t>JV00020900065090203</t>
  </si>
  <si>
    <t>JV00020900065090207</t>
  </si>
  <si>
    <t>JV00020900065090200</t>
  </si>
  <si>
    <t>ทุนอุดหนุนดำเนินการวิจัยแผนงานวิจัยเรื่อง การสำรวจความพึงพอใจของประชาชนที่มี
ต่อผลการดำเนินงานขององค์กรปกครองส่วน
ท้องถิ่น ประจำปีงบประมาณ พ.ศ. 2565</t>
  </si>
  <si>
    <t>JV00020900065090201</t>
  </si>
  <si>
    <t>องค์กรปกครองส่วนท้องถิ่น
จำนวน 102 หน่วยงาน</t>
  </si>
  <si>
    <t>JV00020900065090214</t>
  </si>
  <si>
    <t>หักส่งครบถ้วนในงวดที่ 1-3</t>
  </si>
  <si>
    <t>RV00020900065020091
JV00020900065020012</t>
  </si>
  <si>
    <t>หักครบถ้วน
แล้วใน
งวดที่ 1-2</t>
  </si>
  <si>
    <t>08/04/2565</t>
  </si>
  <si>
    <t>PR2-2565:17/45</t>
  </si>
  <si>
    <t>RV00020900065040089</t>
  </si>
  <si>
    <t>DSM NUTRITIONAL 
PRODUCTS (THAILAND) 
Ltd.</t>
  </si>
  <si>
    <t>05/05/2565</t>
  </si>
  <si>
    <t>PR2-2565:20/3</t>
  </si>
  <si>
    <t>RV00020900065050037</t>
  </si>
  <si>
    <t>PR2-2565:22/5</t>
  </si>
  <si>
    <t>RV00020900065050116</t>
  </si>
  <si>
    <t>บริษัท BASF New
 Business Gmbh</t>
  </si>
  <si>
    <t>24/05/2565</t>
  </si>
  <si>
    <t>PR2-2565:24/26</t>
  </si>
  <si>
    <t>RV00020900065050189</t>
  </si>
  <si>
    <t>PR2-2565:24/33</t>
  </si>
  <si>
    <t>RV00020900065050220</t>
  </si>
  <si>
    <t>27/05/2565</t>
  </si>
  <si>
    <t>PR2-2565:25/31</t>
  </si>
  <si>
    <t>RV00020900065050249</t>
  </si>
  <si>
    <t>14/06/2565</t>
  </si>
  <si>
    <t>PR2-2565:28/50</t>
  </si>
  <si>
    <t>RV00020900065060143</t>
  </si>
  <si>
    <t>รศ.ดร. ณฐพงศ์ จิตรนิรัตน์</t>
  </si>
  <si>
    <t>PR2-2565:29/9</t>
  </si>
  <si>
    <t>RV00020900065060170</t>
  </si>
  <si>
    <t>อ.ดร.วิกาญดา ทองเนื้อแข็ง</t>
  </si>
  <si>
    <t>PR2-2565:31/17</t>
  </si>
  <si>
    <t>RV00020900065060260</t>
  </si>
  <si>
    <t xml:space="preserve">สำหรับเงินสนับสนุนค่าธรรมเนียมอุดหนุนสถาบันตามแหล่งเงินกำหนด (เงินสนับสนุน
จากโครงการวิจัยจากหน่วยบริหารจัดการทุน
ด้านการเพิ่มความสามารถในการแข่งขันของ
ประเทศ และสำนักงานการวิจัยแห่งชาติ) 
สำหรับโครงการที่ 2 การประเมินประสิทธิภาพ
และความปลอดภัยของผลิตภัณฑ์สมุนไพรพืช
กระท่อมเพื่อสุขภาพ </t>
  </si>
  <si>
    <t>ผศ.ดร.เตือนตา ร่าหมาน</t>
  </si>
  <si>
    <t>ดร.วีระวุฒิ แนบเพชร</t>
  </si>
  <si>
    <t>รศ.ดร.จตุพร แก้วอ่อน</t>
  </si>
  <si>
    <t>PR2-2565:31/46</t>
  </si>
  <si>
    <t>RV00020900065060315</t>
  </si>
  <si>
    <t>PR2-2565:33/3</t>
  </si>
  <si>
    <t>RV00020900065070074</t>
  </si>
  <si>
    <t>ผศ.ดร.กฤษฎา พัชรสิทธิ์</t>
  </si>
  <si>
    <t>บริษัท ณิชนันทน์การค้า 
ATK58</t>
  </si>
  <si>
    <t>ยกเว้น
ค่าธรรมเนียม
การวิจัย</t>
  </si>
  <si>
    <t>อ.ดร.ทิพย์ทิวา สัมพันธมิตร</t>
  </si>
  <si>
    <t>PR2-2565:5/7</t>
  </si>
  <si>
    <t>RV00020900065080274
JV00020900065080021</t>
  </si>
  <si>
    <t>สำนักงานการวิจัยแห่งชาติ (วช.)</t>
  </si>
  <si>
    <t>22/08/2565</t>
  </si>
  <si>
    <t>PR2-2565:39/1</t>
  </si>
  <si>
    <t>RV00020900065080303</t>
  </si>
  <si>
    <t>หักครบแล้วในงวดที่ 3</t>
  </si>
  <si>
    <t>PR2-2564:41/15</t>
  </si>
  <si>
    <t xml:space="preserve">RV00020900065090047
และ
JV00020900065090009
</t>
  </si>
  <si>
    <t>สำนักส่งเสริมการบริการ
วิชาการและภูมิปัญญา
ชุมชน</t>
  </si>
  <si>
    <t>PR2-2565:44/41</t>
  </si>
  <si>
    <t>RV00020900065090370</t>
  </si>
  <si>
    <t>นางสาวมาณี แก้วชนิด</t>
  </si>
  <si>
    <t xml:space="preserve">บริษัทซิกคอร์ (SICCOR) 
จำกัด </t>
  </si>
  <si>
    <t>JV00020900065090213</t>
  </si>
  <si>
    <t>JV00020900065090225</t>
  </si>
  <si>
    <t>หักส่งครบถ้วนในงวดที่ 1</t>
  </si>
  <si>
    <t>JV00020900065090229</t>
  </si>
  <si>
    <t>มหาวิทยาลัยทักษิณ</t>
  </si>
  <si>
    <t>รายงานรายได้เพื่อการวิจัยจากแหล่งทุนภายนอก - สรุปภาพรวม</t>
  </si>
  <si>
    <t>ประจำปีงบประมาณ พ.ศ. 2565   ตั้งแต่วันที่  1  ตุลาคม 2564  ถึงวันที่ 30 กันยายน 2565</t>
  </si>
  <si>
    <t>ส่วนงาน / หน่วยงาน</t>
  </si>
  <si>
    <t xml:space="preserve">จัดสรรให้แก่กองทุนวิจัย ม. ทักษิณ
</t>
  </si>
  <si>
    <t xml:space="preserve">จัดสรรให้แก่สำนักงาน/คณะ/สาขาของนักวิจัย
</t>
  </si>
  <si>
    <r>
      <rPr>
        <b/>
        <u/>
        <sz val="12"/>
        <color indexed="8"/>
        <rFont val="Angsana New"/>
        <family val="1"/>
      </rPr>
      <t>ยกเว้น</t>
    </r>
    <r>
      <rPr>
        <b/>
        <sz val="12"/>
        <color indexed="8"/>
        <rFont val="Angsana New"/>
        <family val="1"/>
      </rPr>
      <t xml:space="preserve">
ค่าธรรมเนียมการวิจัย</t>
    </r>
  </si>
  <si>
    <t>รวมทั้งสิ้น</t>
  </si>
  <si>
    <t>รายละเอียดรายได้เพื่อการวิจัยจากแหล่งทุนภายนอก</t>
  </si>
  <si>
    <r>
      <rPr>
        <b/>
        <u/>
        <sz val="13"/>
        <color indexed="8"/>
        <rFont val="Angsana New"/>
        <family val="1"/>
      </rPr>
      <t>ยกเว้น</t>
    </r>
    <r>
      <rPr>
        <b/>
        <sz val="13"/>
        <color indexed="8"/>
        <rFont val="Angsana New"/>
        <family val="1"/>
      </rPr>
      <t xml:space="preserve">
ค่าธรรมเนียม
การวิจัย</t>
    </r>
  </si>
  <si>
    <r>
      <t xml:space="preserve">ทุนสนับสนุนการวิจัย เรื่อง การพัฒนา
กระถางปลูกพืชย่อยได้จากวัสดุเศษเหลือ
ปาล์มน้ำมัน 
</t>
    </r>
    <r>
      <rPr>
        <b/>
        <sz val="13"/>
        <color indexed="10"/>
        <rFont val="Angsana New"/>
        <family val="1"/>
      </rPr>
      <t>งบประมาณทั้งสิ้น 835,000.00 บาท</t>
    </r>
  </si>
  <si>
    <r>
      <t xml:space="preserve">ทุนอุดหนุนการทำกิจกรรมส่งเสริมและ
สนับสนุนการวิจัยและนวัตกรรม เรื่อง 
การพัฒนาการผลิตไก่คอล่อนเชิงพาณิชย์ในจังหวัดพัทลุง งวดที่ 3
</t>
    </r>
    <r>
      <rPr>
        <b/>
        <sz val="13"/>
        <color indexed="10"/>
        <rFont val="Angsana New"/>
        <family val="1"/>
      </rPr>
      <t xml:space="preserve">วงเงินทั้งสิ้น 650,000 บาท </t>
    </r>
  </si>
  <si>
    <r>
      <t xml:space="preserve">ตามสัญญที่ N24B650299 สัญญารับทุน
อุดหนุนการทำกิจกรรมส่งเสริมและสนับสนุน
การวิจัยและนวัตกรรม เรื่อง การพัฒนาระบบ
การผลิตไก่คอล่อนสำหรับเกษตรกรใน
อำเภอควนขนุน จังหวัดพัทลุง งวดที่ 1
</t>
    </r>
    <r>
      <rPr>
        <b/>
        <sz val="13"/>
        <color indexed="10"/>
        <rFont val="Angsana New"/>
        <family val="1"/>
      </rPr>
      <t xml:space="preserve">วงเงินทั้งสิ้น 400,000 บาท </t>
    </r>
  </si>
  <si>
    <r>
      <t xml:space="preserve">ตามสัญญาให้ทุนโครงการวิจัยและนวัตกรรม
เพื่อแก้ไขปัญหาความยากจนอย่างเบ็ดเสร็จ
และแม่นยำในจังหวัดพัทลุง ปีที่ 2
โครงการย่อยที่ 3 การเลี้ยงแพะหวะแก้จน 
จังหวัดพัทลุง งวดที่ 1
</t>
    </r>
    <r>
      <rPr>
        <b/>
        <sz val="13"/>
        <color indexed="10"/>
        <rFont val="Angsana New"/>
        <family val="1"/>
      </rPr>
      <t xml:space="preserve">งบประมาณทั้งสิ้น 1,530,000 บาท </t>
    </r>
  </si>
  <si>
    <r>
      <t xml:space="preserve">สำหรับทุนสนับสนุนการวิจัย เรื่อง แพะ หวะ 
ทักษะอาชีพแห่งอนาคต 
</t>
    </r>
    <r>
      <rPr>
        <b/>
        <sz val="13"/>
        <color indexed="10"/>
        <rFont val="Angsana New"/>
        <family val="1"/>
      </rPr>
      <t xml:space="preserve">งบประมาณทั้งสิ้น 700,000 บาท </t>
    </r>
  </si>
  <si>
    <r>
      <t xml:space="preserve">ทุนอุดหนุนการทำกิจกรรมส่งเสริมและ
สนับสนุนการวิจัยและนวัตกรรม เรื่อง 
การพัฒนาการผลิตไก่คอล่อนเชิงพาณิชย์
ในจังหวัดพัทลุง เงินประกันผลงาน
</t>
    </r>
    <r>
      <rPr>
        <b/>
        <sz val="13"/>
        <color indexed="10"/>
        <rFont val="Angsana New"/>
        <family val="1"/>
      </rPr>
      <t>วงเงินงบประมาณทั้งสิ้น 650,000 บาท</t>
    </r>
  </si>
  <si>
    <r>
      <t xml:space="preserve">ตามสัญญที่ N24B650299 สัญญารับทุน
อุดหนุนการทำกิจกรรมส่งเสริมและสนับสนุน
การวิจัยและนวัตกรรม เรื่อง การพัฒนาระบบ
การผลิตไก่คอล่อนสำหรับเกษตรกรใน
อำเภอควนขนุน จังหวัดพัทลุง งวดที่ 2
</t>
    </r>
    <r>
      <rPr>
        <b/>
        <sz val="13"/>
        <color indexed="10"/>
        <rFont val="Angsana New"/>
        <family val="1"/>
      </rPr>
      <t xml:space="preserve">วงเงินทั้งสิ้น 400,000 บาท </t>
    </r>
  </si>
  <si>
    <r>
      <t xml:space="preserve">ตามสัญญาจ้างที่ปรึกษา เลขที่ 159/2564 
ตกลงจ้างที่ปรึกษาโครงการจัดทำข้อเสนอแนะ
มาตรการ หรือแนวทางในการเพิ่มประสิทธิภาพ
การปฏิบัติงานตามพระราชบัญญัติสัญชาติ 
(ฉบับที่ 5) พ.ศ.2555 เพื่อส่งเสริมและคุ้มครอง
สิทธิมนุษยชน งวดที่ 1 
</t>
    </r>
    <r>
      <rPr>
        <b/>
        <sz val="13"/>
        <color indexed="10"/>
        <rFont val="Angsana New"/>
        <family val="1"/>
      </rPr>
      <t xml:space="preserve">งบประมาณทั้งสิ้น 500,000.00 บาท </t>
    </r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</si>
  <si>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 งวดที่ 2 
</t>
    </r>
    <r>
      <rPr>
        <b/>
        <sz val="13"/>
        <color indexed="10"/>
        <rFont val="Angsana New"/>
        <family val="1"/>
      </rPr>
      <t xml:space="preserve">งบประมาณทั้งสิ้น 499,444.00 บาท </t>
    </r>
  </si>
  <si>
    <r>
      <t xml:space="preserve">ตามสัญญาจ้างที่ปรึกษา เลขที่ 159/2564 
ตกลงจ้างที่ปรึกษาโครงการจัดทำข้อเสนอแนะ
มาตรการ หรือแนวทางในการเพิ่มประสิทธิภาพ
การปฏิบัติงานตามพระราชบัญญัติสัญชาติ 
(ฉบับที่ 5) พ.ศ.2555 เพื่อส่งเสริมและคุ้มครอง
สิทธิมนุษยชน งวดที่ 1 (เงินประกันผลงาน)
</t>
    </r>
    <r>
      <rPr>
        <b/>
        <sz val="13"/>
        <color indexed="10"/>
        <rFont val="Angsana New"/>
        <family val="1"/>
      </rPr>
      <t xml:space="preserve">งบประมาณทั้งสิ้น 500,000.00 บาท </t>
    </r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</si>
  <si>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 งวดที่ 3
</t>
    </r>
    <r>
      <rPr>
        <b/>
        <sz val="13"/>
        <color indexed="10"/>
        <rFont val="Angsana New"/>
        <family val="1"/>
      </rPr>
      <t xml:space="preserve">งบประมาณทั้งสิ้น 499,444.00 บาท </t>
    </r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</si>
  <si>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 งวดที่ 2 (เงินประกันผลงาน)
</t>
    </r>
    <r>
      <rPr>
        <b/>
        <sz val="13"/>
        <color indexed="10"/>
        <rFont val="Angsana New"/>
        <family val="1"/>
      </rPr>
      <t xml:space="preserve">งบประมาณทั้งสิ้น 499,444.00 บาท </t>
    </r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</si>
  <si>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 งวดที่ 3 (เงินประกันผลงาน)
</t>
    </r>
    <r>
      <rPr>
        <b/>
        <sz val="13"/>
        <color indexed="10"/>
        <rFont val="Angsana New"/>
        <family val="1"/>
      </rPr>
      <t xml:space="preserve">งบประมาณทั้งสิ้น 499,444.00 บาท </t>
    </r>
  </si>
  <si>
    <r>
      <t xml:space="preserve">ตามสัญญาจ้างที่ปรึกษา เลขที่ 23/2564  
จ้างที่ปรึกษาปฏิบัติงานตามโครงการส่งเสริม
สิทธิเสรีภาพและสิทธิมนุษยชนในพื้นที่จังหวัด
ชายแดนภาคใต้ กิจกรรมศึกษาและสรุปผล
การเรียนรู้ด้านสิทธิมนุษยชนที่สอดคล้องกับ
บริบทการศึกษาพหุวัฒนธรรมในพื้นที่จังหวัด
ชายแดนภาคใต้ เงินประกันผลงานงวดที่ 1
</t>
    </r>
    <r>
      <rPr>
        <b/>
        <sz val="13"/>
        <color indexed="10"/>
        <rFont val="Angsana New"/>
        <family val="1"/>
      </rPr>
      <t xml:space="preserve">งบประมาณทั้งสิ้น 499,444 บาท </t>
    </r>
  </si>
  <si>
    <r>
      <t xml:space="preserve">ตามสัญญาจ้างที่ปรึกษา เลขที่ 159/2564 
ตกลงจ้างที่ปรึกษาโครงการจัดทำข้อเสนอแนะ
มาตรการ หรือแนวทางในการเพิ่มประสิทธิภาพ
การปฏิบัติงานตามพระราชบัญญัติสัญชาติ 
(ฉบับที่ 5) พ.ศ.2555 เพื่อส่งเสริมและคุ้มครอง
สิทธิมนุษยชน งวดที่ 2 
</t>
    </r>
    <r>
      <rPr>
        <b/>
        <sz val="13"/>
        <color indexed="10"/>
        <rFont val="Angsana New"/>
        <family val="1"/>
      </rPr>
      <t xml:space="preserve">งบประมาณทั้งสิ้น 500,000.00 บาท </t>
    </r>
  </si>
  <si>
    <r>
      <t xml:space="preserve">ตามสัญญาจ้างที่ปรึกษา เลขที่ 159/2564 
ตกลงจ้างที่ปรึกษาโครงการจัดทำข้อเสนอแนะ
มาตรการ หรือแนวทางในการเพิ่มประสิทธิภาพ
การปฏิบัติงานตามพระราชบัญญัติสัญชาติ 
(ฉบับที่ 5) พ.ศ.2555 เพื่อส่งเสริมและคุ้มครอง
สิทธิมนุษยชน งวดที่ 3
</t>
    </r>
    <r>
      <rPr>
        <b/>
        <sz val="13"/>
        <color indexed="10"/>
        <rFont val="Angsana New"/>
        <family val="1"/>
      </rPr>
      <t xml:space="preserve">งบประมาณทั้งสิ้น 500,000.00 บาท </t>
    </r>
  </si>
  <si>
    <r>
      <t xml:space="preserve">ตามสัญญาจ้างที่ปรึกษา เลขที่ 159/2564 
ตกลงจ้างที่ปรึกษาโครงการจัดทำข้อเสนอแนะ
มาตรการ หรือแนวทางในการเพิ่มประสิทธิภาพ
การปฏิบัติงานตามพระราชบัญญัติสัญชาติ 
(ฉบับที่ 5) พ.ศ.2555 เพื่อส่งเสริมและคุ้มครอง
สิทธิมนุษยชน เงินประกันผลงานงวดที่ 1-3
</t>
    </r>
    <r>
      <rPr>
        <b/>
        <sz val="13"/>
        <color indexed="10"/>
        <rFont val="Angsana New"/>
        <family val="1"/>
      </rPr>
      <t xml:space="preserve">งบประมาณทั้งสิ้น 500,000.00 บาท </t>
    </r>
  </si>
  <si>
    <r>
      <t xml:space="preserve">ทุนสนับสนุนการวิจัย เรื่อง การเสริมสร้าง
ศักยภาพเยาวชนเพื่อลดความเหลื่อมล้าทาง
เศรษฐกิจ การศึกษา และวัฒนธรรมโดยการมี
ส่วนร่วมของเครือข่ายพลังทางสังคมของท้องถิ่น
ในบริบทพหุวัฒนธรรมชายแดนใต้ 
</t>
    </r>
    <r>
      <rPr>
        <b/>
        <sz val="13"/>
        <color indexed="10"/>
        <rFont val="Angsana New"/>
        <family val="1"/>
      </rPr>
      <t>งบประมาณทั้งสิ้น 600,000 บาท</t>
    </r>
  </si>
  <si>
    <r>
      <t xml:space="preserve">ทุนสนับสนุนการวิจัย เรื่อง การรักษาสืบสาน
การเล่นกลองบานอร่วมสมัยของเยาวชน
มลายูมุสลิมโดยชุมชนเครือข่ายบานอ
จังหวัดนราธิวาสเพื่อลดความเหลื่อมล้า
ด้านวัฒนธรรม 
</t>
    </r>
    <r>
      <rPr>
        <b/>
        <sz val="13"/>
        <color indexed="10"/>
        <rFont val="Angsana New"/>
        <family val="1"/>
      </rPr>
      <t xml:space="preserve">งบประมาณทั้งสิ้น 341,900 บาท </t>
    </r>
  </si>
  <si>
    <r>
      <t xml:space="preserve">ตามใบสั่งจ้างเลขที่ 496/2564 สำหรับเงินจ้าง
สำรวจความพึงพอใจของผู้รับบริการที่มีต่อ
การให้บริการสาธารณะของเทศบาลตำบล
สะบ้าย้อย งวดที่ 1
</t>
    </r>
    <r>
      <rPr>
        <b/>
        <sz val="13"/>
        <color indexed="10"/>
        <rFont val="Angsana New"/>
        <family val="1"/>
      </rPr>
      <t xml:space="preserve">งบประมาณทั้งสิ้น 20,000 บาท </t>
    </r>
  </si>
  <si>
    <r>
      <t xml:space="preserve">ตามสัญญาจ้างผู้เชี่ยวชาญรายบุคคลหรือ
จ้างบริษัทที่ปรึกษา เลขที่ 0004/2564 
โครงการสำรวจความพึงพอใจของผู้รับบริการ
ที่มีต่อการให้บริการสาธารณะขององค์การบริการส่วนจังหวัดภูเก็ต ประจำปีงบประมาณ 
พ.ศ.2564 งวดที่ 2
</t>
    </r>
    <r>
      <rPr>
        <b/>
        <sz val="13"/>
        <color indexed="10"/>
        <rFont val="Angsana New"/>
        <family val="1"/>
      </rPr>
      <t xml:space="preserve">วงเงินตามสัญญา 79,092.00 บาท </t>
    </r>
  </si>
  <si>
    <r>
      <t xml:space="preserve">ตามใบสั่งจ้างเลขที่ 496/2564 สำหรับเงินจ้าง
สำรวจความพึงพอใจของผู้รับบริการที่มีต่อ
การให้บริการสาธารณะของเทศบาลตำบล
สะบ้าย้อย งวดที่ 2
</t>
    </r>
    <r>
      <rPr>
        <b/>
        <sz val="13"/>
        <color indexed="10"/>
        <rFont val="Angsana New"/>
        <family val="1"/>
      </rPr>
      <t xml:space="preserve">งบประมาณทั้งสิ้น 20,000 บาท </t>
    </r>
  </si>
  <si>
    <r>
      <t xml:space="preserve">ตามสัญญาจ้างโครงการรหัส 64-00223-0022 
ของโครงการวิจัย บทบาทของนักข่าวพลเมือง
บนสือสังคมกับการเฝ้าระวังปัญหาการใช้
ยาเสพติดของนักเรียนในโรงเรียนขนาดเล็ก
บริเวณพื้นที่ชายแดนไทย-มาเลเซีย งวดที่ 1 </t>
    </r>
    <r>
      <rPr>
        <b/>
        <sz val="13"/>
        <color indexed="10"/>
        <rFont val="Angsana New"/>
        <family val="1"/>
      </rPr>
      <t>งบประมาณทั้งสิ้น 183,932.00 บาท</t>
    </r>
    <r>
      <rPr>
        <sz val="13"/>
        <color indexed="8"/>
        <rFont val="Angsana New"/>
        <family val="1"/>
      </rPr>
      <t xml:space="preserve"> </t>
    </r>
  </si>
  <si>
    <r>
      <t xml:space="preserve">โครงการทุนพัฒนาศักยภาพในการทำงาน
วิจัยของอาจารย์รุ่นใหม่ ปีงบประมาณ 2565 : 
สัญญาเลขที่ RGNS 64-086 งานวิจัยเรื่อง 
การพัฒนารูปแบบการบริการสารสนเทศ
ห้องสมุดมหาวิทยาลัยในกำกับของรัฐใน
จังหวัดภาคใต้ งวดที่ 1
</t>
    </r>
    <r>
      <rPr>
        <b/>
        <sz val="13"/>
        <color indexed="10"/>
        <rFont val="Angsana New"/>
        <family val="1"/>
      </rPr>
      <t>งบประมาณทั้งสิ้น 360,000.00 บาท</t>
    </r>
  </si>
  <si>
    <r>
      <t xml:space="preserve">ตามบันทึกข้อตกลงความร่วมมือ โครงการ
ใช้เทคโนโลยีและนวัตกรรมเพื่อการบริหาร
จัดการฟาร์ม และสร้างความเป็นอัตลักษณ์
ให้กับผลิตภัณฑ์ปศุสัตว์ภาคใต้ชายแดน 
ปีงบประมาณ พ.ศ.2565 งวดที่ 1  
</t>
    </r>
    <r>
      <rPr>
        <b/>
        <sz val="13"/>
        <color indexed="10"/>
        <rFont val="Angsana New"/>
        <family val="1"/>
      </rPr>
      <t>งบประมาณทั้งสิ้น 1,610,000.00 บาท</t>
    </r>
  </si>
  <si>
    <r>
      <t xml:space="preserve">ตามสัญญาเลขที่ 20/2565 สัญญาจ้าง
ผู้เชี่ยวชาญรายบุคคลหรือจ้างบริษัทที่ปรึกษา 
ว่าจ้างที่ปรึกษาปฏิบัติงานดำเนินกิจกรรม
ศึกษาวิเคราะห์ผลกระทบจากการดำเนินงาน
โครงการของศูนย์อำนวยการบริหารจังหวัด
ชายแดนภาคใต้ (วิธีเฉพาะเจาะจง) งวดที่ 1 
</t>
    </r>
    <r>
      <rPr>
        <b/>
        <sz val="13"/>
        <color indexed="10"/>
        <rFont val="Angsana New"/>
        <family val="1"/>
      </rPr>
      <t>วงเงินงบประมาณทั้งสิ้น 2,789,000 บาท</t>
    </r>
  </si>
  <si>
    <r>
      <t xml:space="preserve">ตามสัญญารับทุนอุดหนุนการวิจัยและ
นวัตกรรม เรื่องการพัฒนาทักษะผู้ประกอบการ
ที่ขับเคลื่อนโดยนวัตกรรมของนักเรียนกลุ่ม
เปราะบางในจังหวัดปัตตานี งวดที่ 1
</t>
    </r>
    <r>
      <rPr>
        <b/>
        <sz val="13"/>
        <color indexed="10"/>
        <rFont val="Angsana New"/>
        <family val="1"/>
      </rPr>
      <t>งบประมาณทั้งสิ้น 735,240 บาท</t>
    </r>
    <r>
      <rPr>
        <sz val="13"/>
        <color indexed="8"/>
        <rFont val="Angsana New"/>
        <family val="1"/>
      </rPr>
      <t xml:space="preserve">  </t>
    </r>
  </si>
  <si>
    <r>
      <t xml:space="preserve">ตามสัญญาเลขที่ A17F650113 สัญญาให้ทุน
โครงการ การพัฒนาตัวแบบธุรกิจเพื่อเพิ่มขีด
ความสามารถการแข่งขันของแบรนด์ กาหลง 
เป็นสินค้าเศรษฐกิจใหม่ในภาวะวิกฤต
โควิด-19 จ.สตูล ภายใต้แผนงาน ตัวแบบเชิง
ธุรกิจเพื่อสร้างเศรษฐกิจฐานรากรองรับการ
เปลี่ยนแปลงและวิกฤตด้านเศรษฐกิจ 
โปรแกรม 17 แก้ปัญหาวิกฤตเร่งด่วนของ
ประเทศอื่น ๆ งวดที่ 1 
</t>
    </r>
    <r>
      <rPr>
        <b/>
        <sz val="13"/>
        <color indexed="10"/>
        <rFont val="Angsana New"/>
        <family val="1"/>
      </rPr>
      <t>งบประมาณทั้งสิ้น 3,500,000 บาท</t>
    </r>
  </si>
  <si>
    <r>
      <t xml:space="preserve">ตามสัญญาเลขที่ A17F650113 สัญญาให้ทุน
โครงการ การพัฒนาตัวแบบธุรกิจเพื่อเพิ่มขีด
ความสามารถการแข่งขันของแบรนด์ กาหลง เป็นสินค้าเศรษฐกิจใหม่ในภาวะวิกฤต
โควิด-19 จ.สตูล : โครงการย่อยที่ 3 แบบ
จำลองธุรกิจแบบจับคู่ค้าของผลิตภัณฑ์กาบ
หมากแบรนด์ กาหลง สำหรับผู้บริโภคกลุ่ม
ยึดมั่นความเป็นมิตรกับสิ่งแวดล้อม งวดที่ 1 </t>
    </r>
    <r>
      <rPr>
        <b/>
        <sz val="13"/>
        <color indexed="10"/>
        <rFont val="Angsana New"/>
        <family val="1"/>
      </rPr>
      <t>งบประมาณโครงการทั้งสิ้น 1,248,300 บ.</t>
    </r>
  </si>
  <si>
    <r>
      <t xml:space="preserve">ตามบันทึกข้อตกลงความร่วมมือ โครงการใช้
เทคโนโลยีและนวัตกรรมเพื่อการบริหารจัดการ
ฟาร์ม และสร้างความเป็นอัตลักษณ์ให้กับ
ผลิตภัณฑ์ปศุสัตว์ภาคใต้ชายแดน 
ปีงบประมาณ พ.ศ.2565 งวดที่ 2 
</t>
    </r>
    <r>
      <rPr>
        <b/>
        <sz val="13"/>
        <color indexed="10"/>
        <rFont val="Angsana New"/>
        <family val="1"/>
      </rPr>
      <t xml:space="preserve">งบประมาณทั้งสิ้น 1,610,000.00 บาท </t>
    </r>
  </si>
  <si>
    <r>
      <t xml:space="preserve">ตามสัญญาให้ทุนโครงการวิจัยและนวัตกรรม
เพื่อแก้ไขปัญหาความยากจนอย่างเบ็ดเสร็จ
และแม่นยำในจังหวัดพัทลุง ปีที่ 2 
โครงการย่อยที่ 2 การยกระดับรายได้คนจน
อำเภอควนขนุน จังหวัดพัทลุง ด้วยโมเดล 
อำเภอกระจูดแก้จน งวดที่ 1
</t>
    </r>
    <r>
      <rPr>
        <b/>
        <sz val="13"/>
        <color indexed="10"/>
        <rFont val="Angsana New"/>
        <family val="1"/>
      </rPr>
      <t>งบประมาณทั้งสิ้น 1,665,364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</si>
  <si>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ตามสัญญาจ้างโครงการรหัส 64-00223-0022 
ของโครงการวิจัย บทบาทของนักข่าวพลเมือง
บนสือสังคมกับการเฝ้าระวังปัญหาการใช้
ยาเสพติดของนักเรียนในโรงเรียนขนาดเล็ก
บริเวณพื้นที่ชายแดนไทย-มาเลเซีย งวดที่ 2 </t>
    </r>
    <r>
      <rPr>
        <b/>
        <sz val="13"/>
        <color indexed="10"/>
        <rFont val="Angsana New"/>
        <family val="1"/>
      </rPr>
      <t xml:space="preserve">งบประมาณทั้งสิ้น 183,932.00 บาท </t>
    </r>
  </si>
  <si>
    <r>
      <t xml:space="preserve">ตามสัญญาเลขที่ 20/2565 สัญญาจ้าง
ผู้เชี่ยวชาญรายบุคคลหรือจ้างบริษัทที่ปรึกษา 
ว่าจ้างที่ปรึกษาปฏิบัติงานดำเนินกิจกรรม
ศึกษาวิเคราะห์ผลกระทบจากการดำเนินงาน
โครงการของศูนย์อำนวยการบริหารจังหวัด
ชายแดนภาคใต้ (วิธีเฉพาะเจาะจง) งวดที่ 2 
</t>
    </r>
    <r>
      <rPr>
        <b/>
        <sz val="13"/>
        <color indexed="10"/>
        <rFont val="Angsana New"/>
        <family val="1"/>
      </rPr>
      <t>วงเงินงบประมาณทั้งสิ้น 2,789,000 บาท</t>
    </r>
  </si>
  <si>
    <r>
      <t xml:space="preserve">ตามสัญญารับทุนอุดหนุนการวิจัยและ
นวัตกรรม เรื่องการพัฒนาทักษะผู้ประกอบการ
ที่ขับเคลื่อนโดยนวัตกรรมของนักเรียนกลุ่ม
เปราะบางในจังหวัดปัตตานี งวดที่ 2
</t>
    </r>
    <r>
      <rPr>
        <b/>
        <sz val="13"/>
        <color indexed="10"/>
        <rFont val="Angsana New"/>
        <family val="1"/>
      </rPr>
      <t>งบประมาณทั้งสิ้น 735,240 บาท</t>
    </r>
    <r>
      <rPr>
        <sz val="13"/>
        <color indexed="8"/>
        <rFont val="Angsana New"/>
        <family val="1"/>
      </rPr>
      <t xml:space="preserve">  </t>
    </r>
  </si>
  <si>
    <r>
      <t xml:space="preserve">ตามสัญญาจ้างผู้เชี่ยวชาญรายบุคคลหรือ
จ้างที่บริษัทที่ปรึกษา เลขที่ 77/2565 
ได้ว่าจ้างที่ปรึกษาปฏิบัติงานตามโครงการ 
ดำเนินการจ้างที่ปรึกษา กิจกรรมการศึกษา 
วิจัยและประเมินผลการปฏิบัติงานประจำปี
งบประมาณ พ.ศ.2565 ภายใต้แผนบูรณาการ
ขับเคลื่อนการแก้ไขปัญหาจังหวัดชายแดน
ภาคใต้ พ.ศ.2565 งวดที่ 1
</t>
    </r>
    <r>
      <rPr>
        <b/>
        <sz val="13"/>
        <color indexed="10"/>
        <rFont val="Angsana New"/>
        <family val="1"/>
      </rPr>
      <t xml:space="preserve">งบประมาณทั้งสิ้น 1,645,322.00 บาท </t>
    </r>
  </si>
  <si>
    <r>
      <t xml:space="preserve">ตามสัญญาเลขที่ 20/2565 สัญญาจ้าง
ผู้เชี่ยวชาญรายบุคคลหรือจ้างบริษัทที่ปรึกษา 
ว่าจ้างที่ปรึกษาปฏิบัติงานดำเนินกิจกรรม
ศึกษาวิเคราะห์ผลกระทบจากการดำเนินงาน
โครงการของศูนย์อำนวยการบริหารจังหวัด
ชายแดนภาคใต้ (วิธีเฉพาะเจาะจง) งวดที่ 3 
</t>
    </r>
    <r>
      <rPr>
        <b/>
        <sz val="13"/>
        <color indexed="10"/>
        <rFont val="Angsana New"/>
        <family val="1"/>
      </rPr>
      <t>วงเงินงบประมาณทั้งสิ้น 2,789,000 บาท</t>
    </r>
  </si>
  <si>
    <r>
      <t xml:space="preserve">ตามสัญญาเลขที่ 20/2565 สัญญาจ้าง
ผู้เชี่ยวชาญรายบุคคลหรือจ้างบริษัทที่ปรึกษา 
ว่าจ้างที่ปรึกษาปฏิบัติงานดำเนินกิจกรรม
ศึกษาวิเคราะห์ผลกระทบจากการดำเนินงาน
โครงการของศูนย์อำนวยการบริหารจังหวัด
ชายแดนภาคใต้ (วิธีเฉพาะเจาะจง) 
เงินประกันผลงานงวดที่ 2
</t>
    </r>
    <r>
      <rPr>
        <b/>
        <sz val="13"/>
        <color indexed="10"/>
        <rFont val="Angsana New"/>
        <family val="1"/>
      </rPr>
      <t>วงเงินงบประมาณทั้งสิ้น 2,789,000 บาท</t>
    </r>
  </si>
  <si>
    <r>
      <t xml:space="preserve">ตามสัญญาเลขที่ 20/2565 สัญญาจ้าง
ผู้เชี่ยวชาญรายบุคคลหรือจ้างบริษัทที่ปรึกษา 
ว่าจ้างที่ปรึกษาปฏิบัติงานดำเนินกิจกรรม
ศึกษาวิเคราะห์ผลกระทบจากการดำเนินงาน
โครงการของศูนย์อำนวยการบริหารจังหวัด
ชายแดนภาคใต้ (วิธีเฉพาะเจาะจง) 
เงินประกันผลงานงวดที่ 3
</t>
    </r>
    <r>
      <rPr>
        <b/>
        <sz val="13"/>
        <color indexed="10"/>
        <rFont val="Angsana New"/>
        <family val="1"/>
      </rPr>
      <t>วงเงินงบประมาณทั้งสิ้น 2,789,000 บาท</t>
    </r>
  </si>
  <si>
    <r>
      <t xml:space="preserve">ตามสัญญาเลขที่ 20/2565 สัญญาจ้าง
ผู้เชี่ยวชาญรายบุคคลหรือจ้างบริษัทที่ปรึกษา 
ว่าจ้างที่ปรึกษาปฏิบัติงานดำเนินกิจกรรม
ศึกษาวิเคราะห์ผลกระทบจากการดำเนินงาน
โครงการของศูนย์อำนวยการบริหารจังหวัด
ชายแดนภาคใต้ (วิธีเฉพาะเจาะจง) 
เงินประกันผลงานงวดที่ 1
</t>
    </r>
    <r>
      <rPr>
        <b/>
        <sz val="13"/>
        <color indexed="10"/>
        <rFont val="Angsana New"/>
        <family val="1"/>
      </rPr>
      <t>วงเงินงบประมาณทั้งสิ้น 2,789,000 บาท</t>
    </r>
  </si>
  <si>
    <r>
      <t xml:space="preserve">ตามข้อตกลงเลขที่ สวรส.64-197 สนับสนุน
ทุนวิจัย โครงการปัจจัยที่สัมพันธ์กับการคงอยู่
ในวิชาชีพของพยาบาล และการพัฒนา
ข้อเสนอเชิงนโยบายในการส่งเสริมการคงอยู่
ในวิชาชีพพยาบาลในสถานการณ์การแพร่ระบาดของโรคโควิด 19 งวดที่ 2
</t>
    </r>
    <r>
      <rPr>
        <b/>
        <sz val="13"/>
        <color indexed="10"/>
        <rFont val="Angsana New"/>
        <family val="1"/>
      </rPr>
      <t xml:space="preserve">งบประมาณทั้งสิ้น 681,978.00 บาท </t>
    </r>
  </si>
  <si>
    <r>
      <t xml:space="preserve">ตามสัญญารับทุนอุดหนุนการวิจัยและ
นวัตกรรม เลขที่ วช.อว.(อ)(ภอ)/32/2564 
งานวิจัยเรื่อง การประยุกต์ใช้โมเดลพยากรณ์
และระบบการติดตามด้วยระบบสารสนเทศ
ภูมิศาสตร์ จากผลกระทบของวิกฤต
สถานการณ์ของโรคติดเชื้อไวรัสโคโรนา 2019 
(COVID-19)ต่อความมั่นคงทางอาหาร งวดที่ 4 </t>
    </r>
    <r>
      <rPr>
        <b/>
        <sz val="13"/>
        <color indexed="10"/>
        <rFont val="Angsana New"/>
        <family val="1"/>
      </rPr>
      <t>วงเงินงบประมาณทั้งสิ้น 671,000 บาท</t>
    </r>
    <r>
      <rPr>
        <sz val="13"/>
        <color indexed="10"/>
        <rFont val="Angsana New"/>
        <family val="1"/>
      </rPr>
      <t xml:space="preserve"> </t>
    </r>
  </si>
  <si>
    <r>
      <t xml:space="preserve">เงินสนับสนุนการวิจัยจากประเทศสิงคโปร์ 
เรื่อง Analysis of Astaxanthin Efficiency in 
White Shrimp 
</t>
    </r>
    <r>
      <rPr>
        <b/>
        <sz val="13"/>
        <color indexed="10"/>
        <rFont val="Angsana New"/>
        <family val="1"/>
      </rPr>
      <t>งบประมาณทั้งสิ้น 490,400.00 บาท</t>
    </r>
  </si>
  <si>
    <r>
      <t xml:space="preserve">เงินสนับสนุนการวิจัย โครงการวิจัยเรื่อง 
ผลของกากถั่วเหลืองหมักในการเสริมอาหารกุ้ง
ในระดับต่าง ๆ เพื่อศึกษาผลการเจริญเติบโต 
ประสิทธิภาพการใช้อาหาร อัตราการรอดตาย
และการเปลี่ยนแปลงทางพยาธิสภาพ 
(Histopathology) 
</t>
    </r>
    <r>
      <rPr>
        <b/>
        <sz val="13"/>
        <color indexed="10"/>
        <rFont val="Angsana New"/>
        <family val="1"/>
      </rPr>
      <t>งบประมาณทั้งสิ้น 18,000 บาท</t>
    </r>
    <r>
      <rPr>
        <sz val="13"/>
        <color indexed="10"/>
        <rFont val="Angsana New"/>
        <family val="1"/>
      </rPr>
      <t xml:space="preserve"> </t>
    </r>
  </si>
  <si>
    <r>
      <t xml:space="preserve">สัญญาให้ทุนอุดหนุนโครงการวิจัย พัฒนาและวิศวกรรม เลขที่ FDA-CO-2561-5830-TH  
เรื่อง การพัฒนาตัวเร่งปฏิกิริยาเพื่อเซล
เชื้อเพลิงเอทานอลโดยไม่ใช้เยื่อเลือกผ่าน </t>
    </r>
    <r>
      <rPr>
        <b/>
        <sz val="13"/>
        <color indexed="8"/>
        <rFont val="Angsana New"/>
        <family val="1"/>
      </rPr>
      <t xml:space="preserve">งบประมาณทั้งโครงการ 250,000 บาท </t>
    </r>
  </si>
  <si>
    <r>
      <t xml:space="preserve">โครงการทุนพัฒนาศักยภาพในการทำงาน
วิจัยของอาจารย์รุ่นใหม่ ปีงบประมาณ 2565 : สัญญาเลขที่ RGNS 64-087 งานวิจัยเรื่อง 
การย่อยสลายยาปฏิชีวนะเบตาแลคแตมที่ตกค้างในมูลสุกรและผลิตกระแสไฟฟ้าด้วย
เซลล์เชื้อเพลิงจุลินทรีย์ต้นทุนต่ำรูปแบบใหม่
ที่แบคทีเรียที่ผลิตเอนไซน์แลคเคสเป็นตัวเร่งปฏิกริยา 
</t>
    </r>
    <r>
      <rPr>
        <b/>
        <sz val="13"/>
        <color indexed="10"/>
        <rFont val="Angsana New"/>
        <family val="1"/>
      </rPr>
      <t>งบประมาณทั้งสิ้น 600,000.00 บาท</t>
    </r>
  </si>
  <si>
    <r>
      <t xml:space="preserve">ทุนอุดหนุนการทำกิจกรรมส่งเสริมและ
สนับสนุนการวิจัยและนวัตกรรม เรื่อง 
การเพาะเลี้ยงปลาก้างพระร่วง (Kryptopterus Vitreolus) ในโรงเพาะฟัก และการพัฒนาเป็น
ปลาสวยงามเพื่อการส่งออก งวดที่ 3
</t>
    </r>
    <r>
      <rPr>
        <b/>
        <sz val="13"/>
        <color indexed="10"/>
        <rFont val="Angsana New"/>
        <family val="1"/>
      </rPr>
      <t>วงเงินทั้งสิ้น 550,000 บาท</t>
    </r>
  </si>
  <si>
    <r>
      <t xml:space="preserve">สัญญารับงบประมาณสนับสนุนความร่วมมือ
วิจัยภายใต้โครงการ TINI to University 2565 : 
โครงการการผลิตกระแสไฟฟ้าและการบำบัด
ทางชีวภาพของน้ำเสียชุมชนด้วยระบบบึง
ประดิษฐ์ร่วมกับเซลล์เชื้อเพลิงจุลินทรีย์ที่ใช้
แบคทีเรียทนรังสีแกมมาเป็นตัวเร่งปฏิกิริยา
ชีวภาพ งวดที่ 1
</t>
    </r>
    <r>
      <rPr>
        <b/>
        <sz val="13"/>
        <color indexed="10"/>
        <rFont val="Angsana New"/>
        <family val="1"/>
      </rPr>
      <t xml:space="preserve">วงเงินงบประมาณทั้งสิ้น 50,000 บาท </t>
    </r>
  </si>
  <si>
    <r>
      <t xml:space="preserve">ข้อตกลงเลขที่ FDA-CO-2563-12853-TH 
สำหรับโครงการ กลูโคสเซนเซอร์ชนิดไม่ใช้
เอนไซม์ที่สร้างจากโครงสร้างนาโนคอปเปอร์
ออกไซด์ งวดที่ 2
</t>
    </r>
    <r>
      <rPr>
        <b/>
        <sz val="13"/>
        <color indexed="10"/>
        <rFont val="Angsana New"/>
        <family val="1"/>
      </rPr>
      <t xml:space="preserve">งบประมาณทั้งสิ้น 250,000.00 บาท </t>
    </r>
    <r>
      <rPr>
        <sz val="13"/>
        <color indexed="10"/>
        <rFont val="Angsana New"/>
        <family val="1"/>
      </rPr>
      <t xml:space="preserve">
(งบบริหารจัดการจำนวนเงิน 30,000 บ.)</t>
    </r>
  </si>
  <si>
    <r>
      <t xml:space="preserve">ตามสัญญาเลขที่ C10F640030 ซึ่งเป็นสัญญา
ร่วมทุนระหว่างบริษัท แคปแม็กซ์ จำกัด กับ
มหาวิทยาลัยทักษิณ โครงการการพัฒนาสูตร
อาหารเสริมที่เหมาะสมของเบต้ากลูแคนเพื่อ
เพิ่มประสิทธิภาพการยับยั้งการออกอาหาร
ของไวรัสโรคเริ่ม แผนงาน การขับเคลื่อน
เศรษฐกิจชีวภาพเศรษฐกิจหมุนเวียน-
เศรษฐกิจสีเขียว (BCG in Action) งวดที่ 2 </t>
    </r>
    <r>
      <rPr>
        <b/>
        <sz val="13"/>
        <color indexed="10"/>
        <rFont val="Angsana New"/>
        <family val="1"/>
      </rPr>
      <t xml:space="preserve">งบประมาณทั้งสิ้น 2,617,913 บาท </t>
    </r>
  </si>
  <si>
    <r>
      <t xml:space="preserve">ข้อตกลงร่วมที่ JRA-CO-2563-23089-TH 
ในโครงการวิจัยเรื่อง กลูโคสคัลเลอร์ริเมตริก
ไบโอนเซนเซอร์โดยอาศัยการเกิดสาร
ประกอบเชิงซ้อนระหว่างไอร์ออน (III) และ
ไทโอไซยาเนตไอออนจากปฏิกิริยาของเฟนตัน
งวดที่ 1 (งบบริหารจัดการ 30,000.00 บาท)
</t>
    </r>
    <r>
      <rPr>
        <b/>
        <sz val="13"/>
        <color indexed="10"/>
        <rFont val="Angsana New"/>
        <family val="1"/>
      </rPr>
      <t>วงเงินตามสัญญา 250,000 บาท</t>
    </r>
    <r>
      <rPr>
        <sz val="13"/>
        <color indexed="10"/>
        <rFont val="Angsana New"/>
        <family val="1"/>
      </rPr>
      <t xml:space="preserve">  </t>
    </r>
  </si>
  <si>
    <r>
      <t xml:space="preserve">เงินสนับสนุนการวิจัยเรื่อง Shrimp 
histological preparation and histological 
study งวดที่ 1
</t>
    </r>
    <r>
      <rPr>
        <b/>
        <sz val="13"/>
        <color indexed="10"/>
        <rFont val="Angsana New"/>
        <family val="1"/>
      </rPr>
      <t xml:space="preserve">งบประมาณทั้งสิ้น 201,250.00 บาท </t>
    </r>
  </si>
  <si>
    <r>
      <t xml:space="preserve">เงินสนับสนุนการวิจัยจากประเทศเยอรมัน 
เรื่อง The effects of phytase, glucanase, mannanase and xylanase and their 
mixture on grouth, carcass composition 
and nutrient digestibility in Nile tilapia 
Shrimp histological preparation and 
histological study
</t>
    </r>
    <r>
      <rPr>
        <b/>
        <sz val="13"/>
        <color indexed="10"/>
        <rFont val="Angsana New"/>
        <family val="1"/>
      </rPr>
      <t xml:space="preserve">งบประมาณทั้งสิ้น 500,000.00 บาท </t>
    </r>
  </si>
  <si>
    <r>
      <t xml:space="preserve">ทุนอุดหนุนการทำกิจกรรมส่งเสริมและ
สนับสนุนการวิจัยและนวัตกรรม เรื่อง 
การเพาะเลี้ยงปลาก้างพระร่วง (Kryptopterus 
Vitreolus) ในโรงเพาะฟัก และการพัฒนาเป็นปลาสวยงามเพื่อการส่งออก 
เงินประกันผลงานงวดที่ 1 - 3
</t>
    </r>
    <r>
      <rPr>
        <b/>
        <sz val="13"/>
        <color indexed="10"/>
        <rFont val="Angsana New"/>
        <family val="1"/>
      </rPr>
      <t>วงเงินทั้งสิ้น 550,000 บาท</t>
    </r>
  </si>
  <si>
    <r>
      <t xml:space="preserve">ตามสัญญาที่ N24A650528 สัญญารับทุน
อุดหนุนการทำกิจกรรมส่งเสริมและสนับสนุน
การวิจัยและนวัตกรรม เรื่อง การเพาะเลี้ยงปลา
ก้างพระร่วง (Kryptopterus Vitreolus) ใน
โรงเพาะฟัก และการพัฒนาเป็นปลาสวยงามเพื่อการส่งออก (ปีที่ 2) งวดที่ 1
</t>
    </r>
    <r>
      <rPr>
        <b/>
        <sz val="13"/>
        <color indexed="10"/>
        <rFont val="Angsana New"/>
        <family val="1"/>
      </rPr>
      <t xml:space="preserve">วงเงินทั้งสิ้น 420,000 บาท </t>
    </r>
  </si>
  <si>
    <r>
      <t xml:space="preserve">ตามสัญญารับทุนอุดหนุนการวิจัยและ
นวัตกรรม เรื่องเครือข่ายความร่วมมือระหว่าง
กลุ่มเกษตรกรสวนปาล์มน้ำมันและสถาน
ประกอบการในการพัฒนาการทำปาล์มน้ำมัน
คุณภาพมูลค่าสูง และการจัดการของเสียแบบ
หมุนเวียนและสร้างมูลค่า งวดที่ 1 
</t>
    </r>
    <r>
      <rPr>
        <b/>
        <sz val="13"/>
        <color indexed="10"/>
        <rFont val="Angsana New"/>
        <family val="1"/>
      </rPr>
      <t>งบประมาณทั้งสิ้น 700,000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</si>
  <si>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ตามสัญญาเลขที่ A13F650068 สัญญาให้ทุน
โครงการ การจัดการเครือข่ายเชิงพื้นที่ด้วยการ
สร้างนวัตกรรมการเรียนรู้บนฐานภูมิปัญญา
ท้องถิ่นเพื่อสร้างต้นแบบการพัฒนาชุมชนปลา
สามน้ำในพื้นที่ลุ่มน้ำทะเลสาบสงขลา ภายใต้
แผนงานชุมชนนวัตกรรมเพื่อการพัฒนาอย่าง
ยั่งยืนโปรแกรม 13 พัฒนานวัตกรรมสำหรับ
เศรษฐกิจฐานรากและชุมชนนวัตกรรมโดยใช้
วิทยาศาสตร์ วิจัยและนวัตกรรม แพลตฟอร์ม4 
การวิจัยและสร้างนวัตกรรม เพื่อการพัฒนาเชิง
พื้นที่และลดความเหลื่อมล้ำ งวดที่ 1
</t>
    </r>
    <r>
      <rPr>
        <b/>
        <sz val="13"/>
        <color indexed="10"/>
        <rFont val="Angsana New"/>
        <family val="1"/>
      </rPr>
      <t>งบประมาณทั้งสิ้น 4,000,000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</si>
  <si>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ตามสัญญาเลขที่ A13F650068 สัญญาให้ทุน
โครงการ การจัดการเครือข่ายเชิงพื้นที่ด้วยการ
สร้างนวัตกรรมการเรียนรู้บนฐานภูมิปัญญา
ท้องถิ่นเพื่อสร้างต้นแบบการพัฒนาชุมชนปลา
สามน้ำในพื้นที่ลุ่มน้ำทะเลสาบสงขลา : 
โครงการย่อยที่ 1 การจัดการอนุรักษ์ปลาสาม
น้ำของชุมชนในลุ่มน้ำทะเลสาบสงขลาอย่างมี
ส่วนร่วมด้วยเทคโนโลยีและนวัตกรรมทาง
สังคม งวดที่ 1 
</t>
    </r>
    <r>
      <rPr>
        <b/>
        <sz val="13"/>
        <color indexed="10"/>
        <rFont val="Angsana New"/>
        <family val="1"/>
      </rPr>
      <t>งบประมาณโครงการทั้งสิ้น 850,000 บาท</t>
    </r>
  </si>
  <si>
    <r>
      <t xml:space="preserve">ตามสัญญาให้ทุนโครงการวิจัยและนวัตกรรม
เพื่อแก้ไขปัญหาความยากจนอย่างเบ็ดเสร็จ
และแม่นยำในจังหวัดพัทลุง ปีที่ 2 
โครงการย่อยที่ 1 โมเดลแก้จนสวัสดิการชุมชน
เกื้อกูล : คนเมืองลุงไม่ทอดทิ้งกัน งวดที่ 1
</t>
    </r>
    <r>
      <rPr>
        <b/>
        <sz val="13"/>
        <color indexed="10"/>
        <rFont val="Angsana New"/>
        <family val="1"/>
      </rPr>
      <t>งบประมาณทั้งสิ้น 2,237,799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</si>
  <si>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ตามสัญญาเลขที่ TSU65-CIN002 สัญญา
รับทุนอุดหนุนการวิจัยจากงบประมาณ
เงินรายได้ กองทุนวิจัยมหาวิทยาลัยทักษิณ ประจำปีงบประมาณ 2565 โดยในสัญญา
ได้มีผู้ร่วมทุนสนับสนุนทุนวิจัยร่วมเรื่อง 
การพัฒนาผลิตภัณฑ์ต้นแบบสารสกัดเข้มข้น
เสริมอาหารเพาะเลี้ยงปลานิลจากวัสดุเหลือ
ทิ้ง จากการเพาะเลี้ยงเห็ดถั่งเช่าเชิงพาณิชย์ </t>
    </r>
    <r>
      <rPr>
        <b/>
        <sz val="13"/>
        <color indexed="10"/>
        <rFont val="Angsana New"/>
        <family val="1"/>
      </rPr>
      <t>วงเงินร่วมวิจัย 10,000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</si>
  <si>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ตามสัญญารับทุนอุดหนุนการวิจัยและ
นวัตกรรม เรื่องเครือข่ายความร่วมมือระหว่าง
กลุ่มเกษตรกรสวนปาล์มน้ำมันและสถาน
ประกอบการในการพัฒนาการทำปาล์มน้ำมัน
คุณภาพมูลค่าสูง และการจัดการของเสียแบบ
หมุนเวียนและสร้างมูลค่า งวดที่ 2 
</t>
    </r>
    <r>
      <rPr>
        <b/>
        <sz val="13"/>
        <color indexed="10"/>
        <rFont val="Angsana New"/>
        <family val="1"/>
      </rPr>
      <t>งบประมาณทั้งสิ้น 700,000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</si>
  <si>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ตามสัญญาที่ N24A650528 สัญญารับทุน
อุดหนุนการทำกิจกรรมส่งเสริมและสนับสนุน
การวิจัยและนวัตกรรม เรื่อง การเพาะเลี้ยงปลา
ก้างพระร่วง (Kryptopterus Vitreolus) ใน
โรงเพาะฟัก และการพัฒนาเป็นปลาสวยงามเพื่อการส่งออก (ปีที่ 2) งวดที่ 2
</t>
    </r>
    <r>
      <rPr>
        <b/>
        <sz val="13"/>
        <color indexed="10"/>
        <rFont val="Angsana New"/>
        <family val="1"/>
      </rPr>
      <t xml:space="preserve">วงเงินทั้งสิ้น 420,000 บาท </t>
    </r>
  </si>
  <si>
    <r>
      <t xml:space="preserve">ตามสัญญาเลขที่ A17F650113 สัญญาให้ทุน
โครงการ การพัฒนาตัวแบบธุรกิจเพื่อเพิ่มขีด
ความสามารถการแข่งขันของแบรนด์ กาหลง 
เป็นสินค้าเศรษฐกิจใหม่ในภาวะวิกฤต
โควิด-19 จ.สตูล : โครงการย่อยที่ 1 
การออกแบบและพัฒนากระบวนการขึ้นรูป
ภาชนะบรรจุอาหารจากกาบหมวก งวดที่ 1 </t>
    </r>
    <r>
      <rPr>
        <b/>
        <sz val="13"/>
        <color indexed="10"/>
        <rFont val="Angsana New"/>
        <family val="1"/>
      </rPr>
      <t>งบประมาณโครงการทั้งสิ้น 775,000 บาท</t>
    </r>
  </si>
  <si>
    <r>
      <t xml:space="preserve">ตามสัญญาเลขที่ A17F650113 สัญญาให้ทุน
โครงการ การพัฒนาตัวแบบธุรกิจเพื่อเพิ่มขีด
ความสามารถการแข่งขันของแบรนด์ กาหลง 
เป็นสินค้าเศรษฐกิจใหม่ในภาวะวิกฤต
โควิด-19 จ.สตูล : โครงการย่อยที่ 2 การยืด
อายุวัตถุดิบและผลิตภัณฑ์จากกาบหมาก
ภายใต้แบรนด์ กาหลง โดยใช้เทคโนโลยี
ห้องอบความร้อนร่วม งวดที่ 1 
</t>
    </r>
    <r>
      <rPr>
        <b/>
        <sz val="13"/>
        <color indexed="10"/>
        <rFont val="Angsana New"/>
        <family val="1"/>
      </rPr>
      <t>งบประมาณโครงการทั้งสิ้น 844,200 บาท</t>
    </r>
  </si>
  <si>
    <r>
      <t xml:space="preserve">ตามสัญญาเลขที่ TSU65ECO001 สัญญารับ
ทุนอุดหนุนการวิจัยจากงบประมาณเงินรายได้ 
กองทุนวิจัยมหาวิทยาลัยทักษิณ ประจำปี
งบประมาณ 2565 โดยในสัญญาได้มีผู้ร่วมทุน
คือ บริษัท ณิชนันทน์การค้า ATK58 สนับสนุน
ทุนวิจัยร่วมเรื่อง การพัฒนาสารจับตัวใน
น้ำยางสำหรับเชิงพาณิชย์ 
</t>
    </r>
    <r>
      <rPr>
        <b/>
        <sz val="13"/>
        <color indexed="10"/>
        <rFont val="Angsana New"/>
        <family val="1"/>
      </rPr>
      <t>งบประมาณวิจัยร่วม 10,000 บาท 
(โดยงบประมาณการร่วมทุนได้รับการ
ยกเว้นค่าธรรมเนียมอุดหนุนสถาบัน)</t>
    </r>
  </si>
  <si>
    <r>
      <t xml:space="preserve">ตามสัญญาเลขที่ A13F650041 : สัญญา
ให้ทุนโครงการ โนรา การขับเคลื่อนเศรษฐกิจ
สร้างสรรค์บนพื้นที่ทางวัฒนธรรมลุ่มน้ำ
ทะเลสาบสงขลา ภายใต้แผนงาน การพัฒนา
พื้นที่ด้วยองค์ความรู้จากมหาวิทยาลัย 
โปรแกรม13 พัฒนานวัตกรรมสำหรับเศรษฐกิจ
ฐานรากและชุมชนนวัตกรรมโดยใช้
วิทยาศาสตร์ วิจัยและนวัตกรรมแพลตฟอร์ม 4 
การวิจัยและสร้างนวัตกรรม เพื่อการพัฒนาเชิง
พื้นที่และลดความเหลื่อมล้ำ งวดที่ 1
</t>
    </r>
    <r>
      <rPr>
        <b/>
        <sz val="13"/>
        <color indexed="10"/>
        <rFont val="Angsana New"/>
        <family val="1"/>
      </rPr>
      <t xml:space="preserve">งบประมาณทั้งสิ้น 1,500,000 บาท </t>
    </r>
  </si>
  <si>
    <r>
      <t xml:space="preserve">ตามสัญญารับทุนอุดหนุนการวิจัยและ
นวัตกรรม เรื่อง นวัตกรรมมรดกภูมิปัญญา
อาหารพื้นถิ่นสำรับลังกาสุกะจังหวัดชายแดน
ภาคใต้ งวดที่ 1
</t>
    </r>
    <r>
      <rPr>
        <b/>
        <sz val="13"/>
        <color indexed="10"/>
        <rFont val="Angsana New"/>
        <family val="1"/>
      </rPr>
      <t>งบประมาณทั้งสิ้น 530,000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</si>
  <si>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ตามสัญญารับทุนอุดหนุนการวิจัยและ
นวัตกรรม เรื่อง นวัตกรรมมรดกภูมิปัญญา
อาหารพื้นถิ่นสำรับลังกาสุกะจังหวัดชายแดน
ภาคใต้ งวดที่ 2
</t>
    </r>
    <r>
      <rPr>
        <b/>
        <sz val="13"/>
        <color indexed="10"/>
        <rFont val="Angsana New"/>
        <family val="1"/>
      </rPr>
      <t>งบประมาณทั้งสิ้น 530,000 บาท</t>
    </r>
    <r>
      <rPr>
        <sz val="13"/>
        <color indexed="8"/>
        <rFont val="Angsana New"/>
        <family val="1"/>
      </rPr>
      <t xml:space="preserve"> </t>
    </r>
  </si>
  <si>
    <r>
      <t xml:space="preserve">ทุนอุดหนุนดำเนินการวิจัยแผนงานวิจัยเรื่อง 
การสร้างชุมชนแห่งการเรียนรู้ครูประถมศึกษา 
เพื่อการพัฒนาทักษะการอ่านอกเขียนได้ 
การอ่านเชิงวิเคราะห์และจริยธรรม ด้านวินัย 
ด้านจิตอาสา เสียสละ และเห็นอก เห็นใจผู้อื่น 
โดยใช้บทอ่านหนังสือของพ่อ สำหรับเด็ก
ศึกษา (พระบาทสมเด็จพระปรมินทรภูมิพล- 
อดุลยเดช รัชกาลที่ 9) ในจังหวัดสงขลาและ
พัทลุง งวดที่ 2 
</t>
    </r>
    <r>
      <rPr>
        <b/>
        <sz val="13"/>
        <color indexed="10"/>
        <rFont val="Angsana New"/>
        <family val="1"/>
      </rPr>
      <t>วงเงินทั้งสิน 550,000 บาท</t>
    </r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</si>
  <si>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
งบประมาณ 2564  งวดที่ 4
</t>
    </r>
    <r>
      <rPr>
        <b/>
        <sz val="13"/>
        <color indexed="10"/>
        <rFont val="Angsana New"/>
        <family val="1"/>
      </rPr>
      <t xml:space="preserve">วงเงินทั้งสิ้น 1,500,000 บาท </t>
    </r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</si>
  <si>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
งบประมาณ 2564  เงินประกันผลงาน(งวดที่ 4) 
</t>
    </r>
    <r>
      <rPr>
        <b/>
        <sz val="13"/>
        <color indexed="10"/>
        <rFont val="Angsana New"/>
        <family val="1"/>
      </rPr>
      <t xml:space="preserve">วงเงินทั้งสิ้น 1,500,000 บาท </t>
    </r>
  </si>
  <si>
    <r>
      <t xml:space="preserve">ตามสัญญารับเงินอุดหนุน การดำเนินงานชุด
โครงการวิจัยเพื่อเผยแพร่และแลกเปลี่ยน
เรียนรู้องค์ความรู้เพื่อพัฒนาความลุ่มลึก
ผ่านชุมชนแห่งการเรียนรู้ทางวิชาชีพ งวดที่ 1
(Professiomal Learning Community:PLC) 
</t>
    </r>
    <r>
      <rPr>
        <b/>
        <sz val="13"/>
        <color indexed="10"/>
        <rFont val="Angsana New"/>
        <family val="1"/>
      </rPr>
      <t>งบประมาณทั้งสิ้น 160,000.00 บาท</t>
    </r>
    <r>
      <rPr>
        <sz val="13"/>
        <color indexed="10"/>
        <rFont val="Angsana New"/>
        <family val="1"/>
      </rPr>
      <t xml:space="preserve"> </t>
    </r>
  </si>
  <si>
    <r>
      <t xml:space="preserve">ทุนอุดหนุนดำเนินการวิจัยแผนงานวิจัย เรื่อง 
การบริหารจัดการหลักสูตรฐานสมรรถนะ
อาชีพสู่สถานประกอบการศูนย์การเรียนรู้
เศรษฐกิจพอเพียง โรงเรียนพื้นที่เกาะ จ.สตูล </t>
    </r>
    <r>
      <rPr>
        <b/>
        <sz val="13"/>
        <color indexed="10"/>
        <rFont val="Angsana New"/>
        <family val="1"/>
      </rPr>
      <t xml:space="preserve">งบประมาณทั้งสิ้น 500,000 บาท </t>
    </r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</si>
  <si>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
งบประมาณ 2564 งวดที่ 1 (เงินประกันผลงาน)
</t>
    </r>
    <r>
      <rPr>
        <b/>
        <sz val="13"/>
        <color indexed="10"/>
        <rFont val="Angsana New"/>
        <family val="1"/>
      </rPr>
      <t xml:space="preserve">วงเงินทั้งสิ้น 1,500,000 บาท </t>
    </r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</si>
  <si>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
งบประมาณ 2564 งวดที่ 2 (เงินประกันผลงาน)
</t>
    </r>
    <r>
      <rPr>
        <b/>
        <sz val="13"/>
        <color indexed="10"/>
        <rFont val="Angsana New"/>
        <family val="1"/>
      </rPr>
      <t xml:space="preserve">วงเงินทั้งสิ้น 1,500,000 บาท </t>
    </r>
  </si>
  <si>
    <r>
      <t xml:space="preserve">ตามสัญญาจ้างผู้เชี่ยวชาญรายบุคคลหรือ
จ้างบริษัทที่ปรึกษา ดำเนินการโครงการ
ติดตามการดำเนินงานตามมาตรฐานสถาน
พัฒนาเด็กปฐมวัยแห่งชาติ ประจำปี
งบประมาณ 2564 งวดที่ 3 (เงินประกันผลงาน)
</t>
    </r>
    <r>
      <rPr>
        <b/>
        <sz val="13"/>
        <color indexed="10"/>
        <rFont val="Angsana New"/>
        <family val="1"/>
      </rPr>
      <t xml:space="preserve">วงเงินทั้งสิ้น 1,500,000 บาท </t>
    </r>
  </si>
  <si>
    <r>
      <t xml:space="preserve">ตามสัญญาจ้างที่ปรึกษา เลขที่ กอ.5/2565  
ว่าจ้างที่ปรึกษาดำเนินการติดตามและ
ประเมินผลโครงการผลิตครูเพื่อพัฒนาท้องถิ่น 
ประจำปีงบประมาณ พ.ศ. 2564 (ปฏิบัติงาน 
เริ่ม 13/10/2564 ถึง 09/07/2565) งวดที่ 1
</t>
    </r>
    <r>
      <rPr>
        <b/>
        <sz val="13"/>
        <color indexed="10"/>
        <rFont val="Angsana New"/>
        <family val="1"/>
      </rPr>
      <t xml:space="preserve">วงเงินงบประมาณทั้งสิ้น 3,000,000 บาท </t>
    </r>
  </si>
  <si>
    <r>
      <t xml:space="preserve">ตามสัญญาจ้างที่ปรึกษา เลขที่ กอ.5/2565  
ว่าจ้างที่ปรึกษาดำเนินการติดตามและ
ประเมินผลโครงการผลิตครูเพื่อพัฒนาท้องถิ่น 
ประจำปีงบประมาณ พ.ศ. 2564 (ปฏิบัติงาน 
เริ่ม 13/10/2564 ถึง 09/07/2565) งวดที่ 2
</t>
    </r>
    <r>
      <rPr>
        <b/>
        <sz val="13"/>
        <color indexed="10"/>
        <rFont val="Angsana New"/>
        <family val="1"/>
      </rPr>
      <t xml:space="preserve">วงเงินงบประมาณทั้งสิ้น 3,000,000 บาท </t>
    </r>
  </si>
  <si>
    <r>
      <t xml:space="preserve">เงินสนับสนุนการวิจัยสถาบันในเครือข่าย
อุดมศึกษาภาคใต้ตอนล่าง เรื่อง โครงการ
พัฒนาคุณภาพการศึกษาและการพัฒนา
ท้องถิ่น โดยมีสถาบันอุดมศึกษาเป็นพี่เลี้ยง 
ประจำปีงบประมาณ 2565 งวดที่ 1
</t>
    </r>
    <r>
      <rPr>
        <b/>
        <sz val="13"/>
        <color indexed="10"/>
        <rFont val="Angsana New"/>
        <family val="1"/>
      </rPr>
      <t>งบประมาณทั้งสิ้น 476,000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</si>
  <si>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ตามรหัสโครงการ 4593395 ระบบบริหาร
จัดการตนเองเพื่อพัฒนาคุณภาพการศึกษา
ในพื้นที่นวัตกรรมการศึกษาจังหวัดสตูล ของมูลนิธิคลองโต๊ะเหล็มอะคาเดมี โดยได้มอบมหาวิทยาลัยทักษิณ ดำเนินการร่วมทุนวิจัยภายใต้โครงการย่อยที่ 3 การออกแบบวัดและ
ประเมินผลตามหลักสูตรฐานสมรรถนะใน
โรงเรียนนำร่องพื้นที่นวัตกรรมการศึกษา 
จ.สตูล งวดที่ 1 
</t>
    </r>
    <r>
      <rPr>
        <b/>
        <sz val="13"/>
        <color indexed="10"/>
        <rFont val="Angsana New"/>
        <family val="1"/>
      </rPr>
      <t xml:space="preserve">งบประมาณโครงการย่อย 499,000 บาท </t>
    </r>
  </si>
  <si>
    <r>
      <t xml:space="preserve">ตามใบสั่งจ้างเลขที่ สทศ.326/2563  สำหรับ
การจ้างการศึกษาวิจัยการออกแบบและ
พัฒนาหลักสูตรบูรณาการกับโครงการ
พระราชดำริฯ ที่เน้นกระบวนการจัดการเรียนรู้
และการวัด และประเมินผล (โรงเรียนตำรวจ
ตระเวนชายแดนบ้านชายควน) งวดที่ 2-3 
</t>
    </r>
    <r>
      <rPr>
        <b/>
        <sz val="13"/>
        <color indexed="10"/>
        <rFont val="Angsana New"/>
        <family val="1"/>
      </rPr>
      <t>งบสนับสนุนจำนวน 201,440 บาท</t>
    </r>
    <r>
      <rPr>
        <sz val="13"/>
        <color indexed="8"/>
        <rFont val="Angsana New"/>
        <family val="1"/>
      </rPr>
      <t xml:space="preserve">
</t>
    </r>
    <r>
      <rPr>
        <b/>
        <sz val="13"/>
        <color indexed="12"/>
        <rFont val="Angsana New"/>
        <family val="1"/>
      </rPr>
      <t>หมายเหตุ : มีค่าปรับลดเงินงวดจำนวน 32,028.96 บาท จากการส่งมอบงานไม่ตรง
ตามสัญญา</t>
    </r>
  </si>
  <si>
    <r>
      <t xml:space="preserve">เงินค่าธรรมเนียม ร้อยละ 10 ตามระเบียบ
คณะกรรมการการเงินและทรัพย์สิน ว่าด้วย
การบริหารจัดการทุนอุดหนุนการวิจัยจาก
แหล่งทุนภายนอก พ.ศ.2557 สำหรับทุนสนับสนุนงานวิจัย รื่อง โครงการวิจัยเชิง
ปฎิบัติการเพื่อพัฒนาครูและโรงเรียนตำรวจ
ตระเวนชายแดนในพื้นที่จังหวัดสงขลา ตรัง 
สตูล และพัทลุง ปี 2564 
(ระยะเวลาดำเนินงานสิงหาคม 2564 ถึง
เดือนกรกฎาคม 2565) 
</t>
    </r>
    <r>
      <rPr>
        <b/>
        <sz val="13"/>
        <color indexed="10"/>
        <rFont val="Angsana New"/>
        <family val="1"/>
      </rPr>
      <t xml:space="preserve">งบประมาณทั้งสิ้น 900,000 บาท </t>
    </r>
  </si>
  <si>
    <r>
      <t xml:space="preserve">ตามรหัสโครงการ 4593395 ระบบบริหาร
จัดการตนเองเพื่อพัฒนาคุณภาพการศึกษา
ในพื้นที่นวัตกรรมการศึกษาจังหวัดสตูล ของมูลนิธิคลองโต๊ะเหล็มอะคาเดมี โดยได้มอบมหาวิทยาลัยทักษิณ ดำเนินการร่วมทุนวิจัยภายใต้โครงการย่อยที่ 3 การออกแบบวัดและ
ประเมินผลตามหลักสูตรฐานสมรรถนะใน
โรงเรียนนำร่องพื้นที่นวัตกรรมการศึกษา 
จ.สตูล งวดที่ 2 
</t>
    </r>
    <r>
      <rPr>
        <b/>
        <sz val="13"/>
        <color indexed="10"/>
        <rFont val="Angsana New"/>
        <family val="1"/>
      </rPr>
      <t xml:space="preserve">งบประมาณโครงการย่อย 499,000 บาท </t>
    </r>
  </si>
  <si>
    <r>
      <t xml:space="preserve">เงินสนับสนุนการวิจัยสถาบันในเครือข่าย
อุดมศึกษาภาคใต้ตอนล่าง เรื่อง โครงการ
พัฒนาคุณภาพการศึกษาและการพัฒนา
ท้องถิ่น โดยมีสถาบันอุดมศึกษาเป็นพี่เลี้ยง 
ประจำปีงบประมาณ 2565 งวดที่ 2
</t>
    </r>
    <r>
      <rPr>
        <b/>
        <sz val="13"/>
        <color indexed="10"/>
        <rFont val="Angsana New"/>
        <family val="1"/>
      </rPr>
      <t>งบประมาณทั้งสิ้น 476,000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</si>
  <si>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ตามสัญญาจ้างที่ปรึกษา เลขที่ กอ.5/2565  
ว่าจ้างที่ปรึกษาดำเนินการติดตามและ
ประเมินผลโครงการผลิตครูเพื่อพัฒนาท้องถิ่น 
ประจำปีงบประมาณ พ.ศ. 2564 (ปฏิบัติงาน 
เริ่ม 13/10/2564 ถึง 09/07/2565) งวดที่ 3
</t>
    </r>
    <r>
      <rPr>
        <b/>
        <sz val="13"/>
        <color indexed="10"/>
        <rFont val="Angsana New"/>
        <family val="1"/>
      </rPr>
      <t xml:space="preserve">วงเงินงบประมาณทั้งสิ้น 3,000,000 บาท </t>
    </r>
  </si>
  <si>
    <r>
      <t xml:space="preserve">ตามสัญญาจ้างที่ปรึกษา เลขที่ กอ.5/2565  
ว่าจ้างที่ปรึกษาดำเนินการติดตามและ
ประเมินผลโครงการผลิตครูเพื่อพัฒนาท้องถิ่น 
ประจำปีงบประมาณ พ.ศ. 2564 (ปฏิบัติงาน 
เริ่ม 13/10/2564 ถึง 09/07/2565) 
เงินประกันผลงานงวดที่ 3
</t>
    </r>
    <r>
      <rPr>
        <b/>
        <sz val="13"/>
        <color indexed="10"/>
        <rFont val="Angsana New"/>
        <family val="1"/>
      </rPr>
      <t xml:space="preserve">วงเงินงบประมาณทั้งสิ้น 3,000,000 บาท </t>
    </r>
  </si>
  <si>
    <r>
      <t xml:space="preserve">เงินสนับสนุนการวิจัย เรื่อง การศึกษารูปแบบ
การจัดจำหน่ายสัตว์น้ำเศรษฐกิจที่โตไม่ได้
ขนาดในประเทศไทย 
</t>
    </r>
    <r>
      <rPr>
        <b/>
        <sz val="13"/>
        <color indexed="10"/>
        <rFont val="Angsana New"/>
        <family val="1"/>
      </rPr>
      <t>งบประมาณจำนวน 60,000 บาท</t>
    </r>
  </si>
  <si>
    <r>
      <t xml:space="preserve">ทุนอุดหนุนดำเนินการวิจัยแผนงานวิจัยเรื่อง 
สำรวจความพึงพอใจของประชาชนที่มีผล
ต่อการดำเนินงานขององค์กรปกครอง
ส่วนท้องถิ่น ประจำปีงบประมาณ 
พ.ศ.2561-2564 </t>
    </r>
    <r>
      <rPr>
        <b/>
        <sz val="13"/>
        <color indexed="10"/>
        <rFont val="Angsana New"/>
        <family val="1"/>
      </rPr>
      <t>(เงินประกันผลงาน)</t>
    </r>
  </si>
  <si>
    <r>
      <t xml:space="preserve">ตามสัญญาเลขที่ A13F650068 สัญญาให้ทุน
โครงการ การจัดการเครือข่ายเชิงพื้นที่ด้วยการ
สร้างนวัตกรรมการเรียนรู้บนฐานภูมิปัญญา
ท้องถิ่นเพื่อสร้างต้นแบบการพัฒนาชุมชนปลา
สามน้ำในพื้นที่ลุ่มน้ำทะเลสาบสงขลา : 
โครงการย่อยที่ 3 การจัดการตลาดเพื่อเพิ่ม
ศักยภาพผลิตภัณฑ์ปลาสามน้ำและการ
ท่องเที่ยวโดยชุมชนลุ่มน้ำทะเลสาบสงขลา 
งวดที่ 1 
</t>
    </r>
    <r>
      <rPr>
        <b/>
        <sz val="13"/>
        <color indexed="10"/>
        <rFont val="Angsana New"/>
        <family val="1"/>
      </rPr>
      <t>งบประมาณโครงการทั้งสิ้น 650,000 บาท</t>
    </r>
  </si>
  <si>
    <r>
      <t>ทุนอุดหนุนดำเนินการวิจัยเรื่อง การวิเคราะห์
พฤติกรรมผู้บริโภคซอสกะปิเคยนิคะ
ในประเทศไทย (ระยะเวลาในการดำเนินงาน
วิจัย 1 กรกฎาคม 2565 ถึง 30 กันยายน 2565)</t>
    </r>
    <r>
      <rPr>
        <b/>
        <sz val="13"/>
        <color indexed="10"/>
        <rFont val="Angsana New"/>
        <family val="1"/>
      </rPr>
      <t xml:space="preserve">งบประมาณทั้งสิ้น 18,7920 บาท </t>
    </r>
  </si>
  <si>
    <r>
      <t xml:space="preserve">ตามสัญญาเลขที่ A13F640040 ของ สัญญา
ให้ทุนโครงการ การจัดการเชิงพื้นที่ด้วย
นวัตกรรมเพื่อเพิ่มประสิทธิภาพการผลิตและ
ยกระดับผลิตภัณฑ์ปลาสามน้ำในเขตพื้นที่
ลุ่มทะเลสาบสงขลา งวดที่ 2 
</t>
    </r>
    <r>
      <rPr>
        <b/>
        <sz val="13"/>
        <color indexed="10"/>
        <rFont val="Angsana New"/>
        <family val="1"/>
      </rPr>
      <t xml:space="preserve">งบประมาณทั้งสิ้น 4,828,000 บาท </t>
    </r>
    <r>
      <rPr>
        <sz val="13"/>
        <color indexed="8"/>
        <rFont val="Angsana New"/>
        <family val="1"/>
      </rPr>
      <t xml:space="preserve"> 
</t>
    </r>
    <r>
      <rPr>
        <b/>
        <sz val="13"/>
        <color indexed="10"/>
        <rFont val="Angsana New"/>
        <family val="1"/>
      </rPr>
      <t>หมายเหตุ : งวดที่ 1 = 2,385,900 บาท ไม่ได้นำส่งมหาวิทยาลัย</t>
    </r>
  </si>
  <si>
    <r>
      <t xml:space="preserve">ตามสัญญาเลขที่ A13F650068 สัญญาให้ทุน
โครงการ การจัดการเครือข่ายเชิงพื้นที่ด้วยการ
สร้างนวัตกรรมการเรียนรู้บนฐานภูมิปัญญา
ท้องถิ่นเพื่อสร้างต้นแบบการพัฒนาชุมชนปลา
สามน้ำในพื้นที่ลุ่มน้ำทะเลสาบสงขลา : 
โครงการย่อยที่ 2 การจัดการกระบวนการผลิต
เพื่อลดต้นทุนและเพิ่มมูลค่าผลิตภัณฑ์ปลาสาม
น้ำด้วยเทคโนโลยีและนวัตกรรมในเขตพื้นที่ลุ่ม
ทะเลสาบสงขลา งวดที่ 1 
</t>
    </r>
    <r>
      <rPr>
        <b/>
        <sz val="13"/>
        <color indexed="10"/>
        <rFont val="Angsana New"/>
        <family val="1"/>
      </rPr>
      <t>งบประมาณโครงการทั้งสิ้น 500,000 บาท</t>
    </r>
  </si>
  <si>
    <r>
      <t>ตามสัญญาเลขที่ A14F640066 ของ สัญญา
ให้ทุนโครงการวิจัยและนวัตกรรมเพื่อแก้ไขปัญหาความยากจนอย่างเบ็ดเสร็จและแม่นยำในจังหวัดพัทลุง (</t>
    </r>
    <r>
      <rPr>
        <b/>
        <sz val="13"/>
        <color indexed="10"/>
        <rFont val="Angsana New"/>
        <family val="1"/>
      </rPr>
      <t>สำหรับงบลงทุน/ครุภัณฑ์)</t>
    </r>
    <r>
      <rPr>
        <sz val="13"/>
        <color indexed="8"/>
        <rFont val="Angsana New"/>
        <family val="1"/>
      </rPr>
      <t xml:space="preserve">
</t>
    </r>
    <r>
      <rPr>
        <b/>
        <sz val="13"/>
        <color indexed="8"/>
        <rFont val="Angsana New"/>
        <family val="1"/>
      </rPr>
      <t xml:space="preserve">งบประมาณทั้งสิ้น 7,700,000 บาท </t>
    </r>
    <r>
      <rPr>
        <sz val="13"/>
        <color indexed="8"/>
        <rFont val="Angsana New"/>
        <family val="1"/>
      </rPr>
      <t xml:space="preserve">
</t>
    </r>
    <r>
      <rPr>
        <b/>
        <sz val="13"/>
        <color indexed="10"/>
        <rFont val="Angsana New"/>
        <family val="1"/>
      </rPr>
      <t>หมายเหตุ : งวดที่ 1 = 2,364,000 บาท ไม่ได้นำส่งมหาวิทยาลัย</t>
    </r>
  </si>
  <si>
    <r>
      <t xml:space="preserve">ตามสัญญาจ้างที่ปรึกษา เลขที่ 88/2565 
ว่าจ้างที่ปรึกษาโครงการสำรวจจัดทำข้อมูล
และข้อเสนอในการแก้ไขปัญหาด้านสิทธิใน
สถานะบุคคลตามกฎหมายของประชากรที่ไม่
สามารถเข้าสู่กระบวนการขอรับรองความเป็น
คนไทยพลัดถิ่นในพื้นที่จังหวัดชุมพร ระนอง 
ประจวบคีรีขันธ์ และพังงา งวดที่ 1
</t>
    </r>
    <r>
      <rPr>
        <b/>
        <sz val="13"/>
        <color indexed="10"/>
        <rFont val="Angsana New"/>
        <family val="1"/>
      </rPr>
      <t>วงเงินงบประมาณทั้งสิ้น 500,000 บาท</t>
    </r>
    <r>
      <rPr>
        <sz val="13"/>
        <color indexed="8"/>
        <rFont val="Angsana New"/>
        <family val="1"/>
      </rPr>
      <t xml:space="preserve"> </t>
    </r>
  </si>
  <si>
    <r>
      <t xml:space="preserve">ตามสัญญาให้ทุนโครงการวิจัยและนวัตกรรม
เพื่อแก้ไขปัญหาความยากจนอย่างเบ็ดเสร็จ
และแม่นยำในจังหวัดพัทลุง ปีที่ 2 
</t>
    </r>
    <r>
      <rPr>
        <b/>
        <sz val="13"/>
        <color indexed="8"/>
        <rFont val="Angsana New"/>
        <family val="1"/>
      </rPr>
      <t>(งบประมาณทั้งสิ้น 8,500,000 บาท)</t>
    </r>
    <r>
      <rPr>
        <sz val="13"/>
        <color indexed="8"/>
        <rFont val="Angsana New"/>
        <family val="1"/>
      </rPr>
      <t xml:space="preserve"> 
โดยแบ่งเป็นโครงการบริหารจัดการเพื่อแก้ไข
ปัญหาความยากจนระดับจังหวัดพัทลุง งวดที่ 1
</t>
    </r>
    <r>
      <rPr>
        <b/>
        <sz val="13"/>
        <color indexed="10"/>
        <rFont val="Angsana New"/>
        <family val="1"/>
      </rPr>
      <t>งบประมาณทั้งสิ้น 3,066,837 บาท</t>
    </r>
    <r>
      <rPr>
        <sz val="13"/>
        <color indexed="8"/>
        <rFont val="Angsana New"/>
        <family val="1"/>
      </rPr>
      <t xml:space="preserve"> </t>
    </r>
  </si>
  <si>
    <r>
      <t xml:space="preserve">เลขที่สัญญาTEBP003/2565 สัญญาจ้างวิจัย
โครงการ การพัฒนาเทคโนโลยีผลิตไบโอไฮเทค
จากวัสดุเศษเหลือภาคอุตสาหกรรมเกษตร
และกรดอะซิติกจากคาร์บอนไดออกไซต์ด้วย
กระบวนการหมักไร้อากาศสองขั้นตอนและ
การเปลี่ยนคาร์บอนไดออกไซต์เป็นกรด
อะซิติกด้วย Clostridium thailandense 
TISTR 2984 งวดที่ 1
</t>
    </r>
    <r>
      <rPr>
        <b/>
        <sz val="13"/>
        <color indexed="10"/>
        <rFont val="Angsana New"/>
        <family val="1"/>
      </rPr>
      <t>งบประมาณทั้งสิ้น 1,221,940 บาท</t>
    </r>
  </si>
  <si>
    <r>
      <t xml:space="preserve">เลขที่สัญญาTEBP003/2565 สัญญาจ้างวิจัย
โครงการ การพัฒนาเทคโนโลยีผลิตไบโอไฮเทค
จากวัสดุเศษเหลือภาคอุตสาหกรรมเกษตร
และกรดอะซิติกจากคาร์บอนไดออกไซต์ด้วย
กระบวนการหมักไร้อากาศสองขั้นตอนและ
การเปลี่ยนคาร์บอนไดออกไซต์เป็นกรด
อะซิติกด้วย Clostridium thailandense 
TISTR 2984 งวดที่ 2
</t>
    </r>
    <r>
      <rPr>
        <b/>
        <sz val="13"/>
        <color indexed="10"/>
        <rFont val="Angsana New"/>
        <family val="1"/>
      </rPr>
      <t>งบประมาณทั้งสิ้น 1,221,940 บาท</t>
    </r>
  </si>
  <si>
    <r>
      <t xml:space="preserve">เงินค่าธรรมเนียม ร้อยละ 10 ตามระเบียบคณะกรรมการการเงินและทรัพย์สิน ว่าด้วย
การบริหารจัดการทุนอุดหนุนการวิจัยจาก
แหล่งทุนภายนอก พ.ศ.2557 ตามสัญญา
เลขที่ กภท.10/2563 โครงการสำรวจ 
ทำสำเนาดิจิทัล และปริวัตรเอกสารโบราณตำรับยาและตำราการแพทย์แผนไทย 
กลุ่มจังหวัดภาคใต้ ปีที่ 2 
</t>
    </r>
    <r>
      <rPr>
        <b/>
        <sz val="13"/>
        <color indexed="10"/>
        <rFont val="Angsana New"/>
        <family val="1"/>
      </rPr>
      <t xml:space="preserve">ปีที่ 2 ทุนวิจัยทั้งหมด 922,108.00 บาท </t>
    </r>
    <r>
      <rPr>
        <sz val="13"/>
        <color indexed="8"/>
        <rFont val="Angsana New"/>
        <family val="1"/>
      </rPr>
      <t xml:space="preserve">
</t>
    </r>
    <r>
      <rPr>
        <b/>
        <sz val="13"/>
        <color indexed="10"/>
        <rFont val="Angsana New"/>
        <family val="1"/>
      </rPr>
      <t xml:space="preserve">รวมงบปีที่ 1-2 ทั้งหมด 2,426,600.00 บาท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</si>
</sst>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d/mm/yyyy"/>
    <numFmt numFmtId="188" formatCode="#,##0.00_ ;\-#,##0.00\ 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4.5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0"/>
      <name val="Arial"/>
      <family val="2"/>
    </font>
    <font>
      <b/>
      <sz val="13"/>
      <color rgb="FF000000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3"/>
      <color theme="1"/>
      <name val="Wingdings 2"/>
      <family val="1"/>
      <charset val="2"/>
    </font>
    <font>
      <sz val="14.5"/>
      <color theme="1"/>
      <name val="TH SarabunPSK"/>
      <family val="2"/>
    </font>
    <font>
      <b/>
      <sz val="14.5"/>
      <color theme="1"/>
      <name val="Cordia New"/>
      <family val="2"/>
    </font>
    <font>
      <sz val="13"/>
      <color theme="1"/>
      <name val="Cordia New"/>
      <family val="2"/>
    </font>
    <font>
      <b/>
      <sz val="13"/>
      <color theme="1"/>
      <name val="Cordia New"/>
      <family val="2"/>
    </font>
    <font>
      <b/>
      <sz val="13"/>
      <color rgb="FF000000"/>
      <name val="Cordia New"/>
      <family val="2"/>
    </font>
    <font>
      <b/>
      <u/>
      <sz val="13"/>
      <color theme="1"/>
      <name val="Cordia New"/>
      <family val="2"/>
    </font>
    <font>
      <b/>
      <sz val="13"/>
      <name val="Cordia New"/>
      <family val="2"/>
    </font>
    <font>
      <b/>
      <sz val="13"/>
      <color rgb="FFFF0000"/>
      <name val="Cordia New"/>
      <family val="2"/>
    </font>
    <font>
      <sz val="14.5"/>
      <color theme="1"/>
      <name val="Cordia New"/>
      <family val="2"/>
    </font>
    <font>
      <b/>
      <sz val="13"/>
      <color rgb="FF0000CC"/>
      <name val="Cordia New"/>
      <family val="2"/>
    </font>
    <font>
      <b/>
      <u/>
      <sz val="13"/>
      <color rgb="FFFF0000"/>
      <name val="Cordia New"/>
      <family val="2"/>
    </font>
    <font>
      <sz val="13"/>
      <name val="Cordia New"/>
      <family val="2"/>
    </font>
    <font>
      <sz val="10"/>
      <color indexed="8"/>
      <name val="Arial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6"/>
      <color theme="1"/>
      <name val="Angsana New"/>
      <family val="1"/>
    </font>
    <font>
      <b/>
      <sz val="14"/>
      <color rgb="FF000000"/>
      <name val="Angsana New"/>
      <family val="1"/>
    </font>
    <font>
      <b/>
      <sz val="12"/>
      <color theme="1"/>
      <name val="Angsana New"/>
      <family val="1"/>
    </font>
    <font>
      <b/>
      <u/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6"/>
      <color theme="1"/>
      <name val="Angsana New"/>
      <family val="1"/>
    </font>
    <font>
      <b/>
      <sz val="14.5"/>
      <color theme="1"/>
      <name val="Angsana New"/>
      <family val="1"/>
    </font>
    <font>
      <sz val="13"/>
      <color theme="1"/>
      <name val="Angsana New"/>
      <family val="1"/>
    </font>
    <font>
      <b/>
      <sz val="13"/>
      <color theme="1"/>
      <name val="Angsana New"/>
      <family val="1"/>
    </font>
    <font>
      <b/>
      <sz val="13"/>
      <color rgb="FF000000"/>
      <name val="Angsana New"/>
      <family val="1"/>
    </font>
    <font>
      <b/>
      <u/>
      <sz val="13"/>
      <color indexed="8"/>
      <name val="Angsana New"/>
      <family val="1"/>
    </font>
    <font>
      <b/>
      <sz val="13"/>
      <color indexed="8"/>
      <name val="Angsana New"/>
      <family val="1"/>
    </font>
    <font>
      <b/>
      <sz val="13"/>
      <color indexed="10"/>
      <name val="Angsana New"/>
      <family val="1"/>
    </font>
    <font>
      <b/>
      <sz val="13"/>
      <color rgb="FFFF0000"/>
      <name val="Angsana New"/>
      <family val="1"/>
    </font>
    <font>
      <sz val="13"/>
      <color indexed="8"/>
      <name val="Angsana New"/>
      <family val="1"/>
    </font>
    <font>
      <b/>
      <sz val="13"/>
      <name val="Angsana New"/>
      <family val="1"/>
    </font>
    <font>
      <sz val="13"/>
      <color indexed="10"/>
      <name val="Angsana New"/>
      <family val="1"/>
    </font>
    <font>
      <b/>
      <sz val="13"/>
      <color indexed="12"/>
      <name val="Angsana New"/>
      <family val="1"/>
    </font>
    <font>
      <sz val="14.5"/>
      <color theme="1"/>
      <name val="Angsana New"/>
      <family val="1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4" fillId="0" borderId="0">
      <alignment vertical="top"/>
    </xf>
  </cellStyleXfs>
  <cellXfs count="3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3" fontId="5" fillId="0" borderId="0" xfId="1" applyFont="1" applyAlignment="1">
      <alignment wrapText="1"/>
    </xf>
    <xf numFmtId="4" fontId="8" fillId="4" borderId="1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10" fillId="3" borderId="3" xfId="0" applyNumberFormat="1" applyFont="1" applyFill="1" applyBorder="1" applyAlignment="1">
      <alignment horizontal="left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left" vertical="center"/>
    </xf>
    <xf numFmtId="0" fontId="10" fillId="3" borderId="11" xfId="0" applyNumberFormat="1" applyFont="1" applyFill="1" applyBorder="1" applyAlignment="1">
      <alignment vertical="center"/>
    </xf>
    <xf numFmtId="43" fontId="10" fillId="3" borderId="1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wrapText="1" shrinkToFi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43" fontId="5" fillId="0" borderId="8" xfId="1" applyFont="1" applyBorder="1" applyAlignment="1">
      <alignment vertical="top" wrapText="1"/>
    </xf>
    <xf numFmtId="43" fontId="5" fillId="0" borderId="7" xfId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 shrinkToFit="1"/>
    </xf>
    <xf numFmtId="0" fontId="5" fillId="0" borderId="7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43" fontId="11" fillId="0" borderId="7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43" fontId="5" fillId="0" borderId="1" xfId="1" applyFont="1" applyBorder="1" applyAlignment="1">
      <alignment vertical="top"/>
    </xf>
    <xf numFmtId="0" fontId="5" fillId="0" borderId="0" xfId="0" applyFont="1" applyAlignment="1">
      <alignment vertical="top"/>
    </xf>
    <xf numFmtId="43" fontId="6" fillId="0" borderId="1" xfId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43" fontId="12" fillId="0" borderId="0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/>
    <xf numFmtId="14" fontId="5" fillId="0" borderId="0" xfId="0" applyNumberFormat="1" applyFont="1" applyAlignment="1">
      <alignment horizontal="center" wrapText="1"/>
    </xf>
    <xf numFmtId="14" fontId="10" fillId="3" borderId="11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top" shrinkToFit="1"/>
    </xf>
    <xf numFmtId="14" fontId="5" fillId="0" borderId="7" xfId="0" applyNumberFormat="1" applyFont="1" applyBorder="1" applyAlignment="1">
      <alignment horizontal="center" vertical="top" shrinkToFi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43" fontId="5" fillId="0" borderId="6" xfId="1" applyFont="1" applyBorder="1" applyAlignment="1">
      <alignment vertical="top" wrapText="1"/>
    </xf>
    <xf numFmtId="43" fontId="6" fillId="0" borderId="7" xfId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wrapText="1"/>
    </xf>
    <xf numFmtId="187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43" fontId="14" fillId="0" borderId="0" xfId="1" applyFont="1" applyAlignment="1">
      <alignment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8" fillId="3" borderId="23" xfId="0" applyNumberFormat="1" applyFont="1" applyFill="1" applyBorder="1" applyAlignment="1">
      <alignment horizontal="left" vertical="center"/>
    </xf>
    <xf numFmtId="187" fontId="18" fillId="3" borderId="11" xfId="0" applyNumberFormat="1" applyFont="1" applyFill="1" applyBorder="1" applyAlignment="1">
      <alignment horizontal="center" vertical="center"/>
    </xf>
    <xf numFmtId="0" fontId="18" fillId="3" borderId="11" xfId="0" applyNumberFormat="1" applyFont="1" applyFill="1" applyBorder="1" applyAlignment="1">
      <alignment horizontal="center" vertical="center"/>
    </xf>
    <xf numFmtId="0" fontId="18" fillId="3" borderId="11" xfId="0" applyNumberFormat="1" applyFont="1" applyFill="1" applyBorder="1" applyAlignment="1">
      <alignment horizontal="left" vertical="center"/>
    </xf>
    <xf numFmtId="0" fontId="18" fillId="3" borderId="11" xfId="0" applyNumberFormat="1" applyFont="1" applyFill="1" applyBorder="1" applyAlignment="1">
      <alignment vertical="center"/>
    </xf>
    <xf numFmtId="43" fontId="18" fillId="3" borderId="1" xfId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187" fontId="14" fillId="0" borderId="8" xfId="0" applyNumberFormat="1" applyFont="1" applyBorder="1" applyAlignment="1">
      <alignment horizontal="center" vertical="top" shrinkToFit="1"/>
    </xf>
    <xf numFmtId="0" fontId="19" fillId="0" borderId="8" xfId="0" applyFont="1" applyBorder="1" applyAlignment="1">
      <alignment horizontal="center" vertical="top" wrapText="1" shrinkToFit="1"/>
    </xf>
    <xf numFmtId="0" fontId="14" fillId="0" borderId="8" xfId="0" applyFont="1" applyBorder="1" applyAlignment="1">
      <alignment horizontal="center" vertical="top" wrapText="1" shrinkToFi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43" fontId="14" fillId="0" borderId="8" xfId="1" applyFont="1" applyBorder="1" applyAlignment="1">
      <alignment vertical="top" wrapText="1"/>
    </xf>
    <xf numFmtId="43" fontId="14" fillId="0" borderId="7" xfId="1" applyFont="1" applyBorder="1" applyAlignment="1">
      <alignment vertical="top" wrapText="1"/>
    </xf>
    <xf numFmtId="43" fontId="14" fillId="0" borderId="25" xfId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8" xfId="0" applyFont="1" applyBorder="1" applyAlignment="1">
      <alignment horizontal="center" vertical="top" shrinkToFit="1"/>
    </xf>
    <xf numFmtId="0" fontId="14" fillId="0" borderId="7" xfId="0" applyFont="1" applyBorder="1" applyAlignment="1">
      <alignment horizontal="center" vertical="top" wrapText="1" shrinkToFit="1"/>
    </xf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43" fontId="14" fillId="0" borderId="26" xfId="1" applyFont="1" applyBorder="1" applyAlignment="1">
      <alignment vertical="top" wrapText="1"/>
    </xf>
    <xf numFmtId="187" fontId="14" fillId="0" borderId="7" xfId="0" applyNumberFormat="1" applyFont="1" applyBorder="1" applyAlignment="1">
      <alignment horizontal="center" vertical="top" shrinkToFit="1"/>
    </xf>
    <xf numFmtId="43" fontId="18" fillId="3" borderId="27" xfId="1" applyFont="1" applyFill="1" applyBorder="1" applyAlignment="1">
      <alignment vertical="center"/>
    </xf>
    <xf numFmtId="0" fontId="14" fillId="0" borderId="28" xfId="0" applyFont="1" applyBorder="1" applyAlignment="1">
      <alignment horizontal="center" vertical="top"/>
    </xf>
    <xf numFmtId="187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43" fontId="14" fillId="0" borderId="1" xfId="1" applyFont="1" applyBorder="1" applyAlignment="1">
      <alignment vertical="top"/>
    </xf>
    <xf numFmtId="43" fontId="14" fillId="0" borderId="27" xfId="1" applyFont="1" applyBorder="1" applyAlignment="1">
      <alignment vertical="top"/>
    </xf>
    <xf numFmtId="0" fontId="14" fillId="0" borderId="0" xfId="0" applyFont="1" applyAlignment="1">
      <alignment vertical="top"/>
    </xf>
    <xf numFmtId="43" fontId="15" fillId="0" borderId="32" xfId="1" applyFont="1" applyBorder="1" applyAlignment="1">
      <alignment vertical="center" shrinkToFit="1"/>
    </xf>
    <xf numFmtId="43" fontId="15" fillId="0" borderId="32" xfId="1" applyFont="1" applyFill="1" applyBorder="1" applyAlignment="1">
      <alignment vertical="center" shrinkToFit="1"/>
    </xf>
    <xf numFmtId="43" fontId="15" fillId="0" borderId="33" xfId="1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43" fontId="20" fillId="0" borderId="0" xfId="1" applyFont="1" applyBorder="1" applyAlignment="1">
      <alignment vertical="center"/>
    </xf>
    <xf numFmtId="0" fontId="14" fillId="0" borderId="0" xfId="0" applyFont="1" applyAlignment="1">
      <alignment horizontal="center"/>
    </xf>
    <xf numFmtId="18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43" fontId="14" fillId="0" borderId="0" xfId="1" applyFont="1"/>
    <xf numFmtId="0" fontId="14" fillId="0" borderId="7" xfId="0" applyFont="1" applyBorder="1" applyAlignment="1">
      <alignment horizontal="center" vertical="top" shrinkToFit="1"/>
    </xf>
    <xf numFmtId="43" fontId="14" fillId="0" borderId="7" xfId="1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 shrinkToFit="1"/>
    </xf>
    <xf numFmtId="0" fontId="19" fillId="0" borderId="7" xfId="0" applyFont="1" applyBorder="1" applyAlignment="1">
      <alignment horizontal="center" vertical="top" wrapText="1" shrinkToFit="1"/>
    </xf>
    <xf numFmtId="0" fontId="14" fillId="0" borderId="28" xfId="0" applyFont="1" applyBorder="1" applyAlignment="1">
      <alignment horizontal="center" vertical="top" wrapText="1"/>
    </xf>
    <xf numFmtId="187" fontId="14" fillId="0" borderId="2" xfId="0" applyNumberFormat="1" applyFont="1" applyBorder="1" applyAlignment="1">
      <alignment horizontal="center" vertical="top" shrinkToFit="1"/>
    </xf>
    <xf numFmtId="0" fontId="14" fillId="0" borderId="2" xfId="0" applyFont="1" applyBorder="1" applyAlignment="1">
      <alignment horizontal="center" vertical="top" shrinkToFit="1"/>
    </xf>
    <xf numFmtId="0" fontId="14" fillId="0" borderId="2" xfId="0" applyFont="1" applyBorder="1" applyAlignment="1">
      <alignment horizontal="center" vertical="top" wrapText="1" shrinkToFit="1"/>
    </xf>
    <xf numFmtId="0" fontId="14" fillId="0" borderId="2" xfId="0" applyFont="1" applyBorder="1" applyAlignment="1">
      <alignment horizontal="left" vertical="top" wrapText="1"/>
    </xf>
    <xf numFmtId="43" fontId="14" fillId="0" borderId="2" xfId="1" applyFont="1" applyBorder="1" applyAlignment="1">
      <alignment vertical="top" wrapText="1"/>
    </xf>
    <xf numFmtId="43" fontId="14" fillId="0" borderId="34" xfId="1" applyFont="1" applyBorder="1" applyAlignment="1">
      <alignment vertical="top" wrapText="1"/>
    </xf>
    <xf numFmtId="43" fontId="14" fillId="0" borderId="35" xfId="1" applyFont="1" applyBorder="1" applyAlignment="1">
      <alignment vertical="top" wrapText="1"/>
    </xf>
    <xf numFmtId="0" fontId="14" fillId="0" borderId="36" xfId="0" applyFont="1" applyBorder="1" applyAlignment="1">
      <alignment horizontal="center" vertical="top" wrapText="1"/>
    </xf>
    <xf numFmtId="187" fontId="15" fillId="0" borderId="7" xfId="0" applyNumberFormat="1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 vertical="top" wrapText="1" shrinkToFit="1"/>
    </xf>
    <xf numFmtId="0" fontId="15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43" fontId="15" fillId="0" borderId="7" xfId="1" applyFont="1" applyBorder="1" applyAlignment="1">
      <alignment vertical="top" wrapText="1"/>
    </xf>
    <xf numFmtId="43" fontId="19" fillId="0" borderId="26" xfId="1" applyFont="1" applyBorder="1" applyAlignment="1">
      <alignment horizontal="center" vertical="top" wrapText="1"/>
    </xf>
    <xf numFmtId="43" fontId="15" fillId="0" borderId="25" xfId="1" applyFont="1" applyBorder="1" applyAlignment="1">
      <alignment vertical="top" wrapText="1"/>
    </xf>
    <xf numFmtId="14" fontId="14" fillId="0" borderId="7" xfId="0" applyNumberFormat="1" applyFont="1" applyBorder="1" applyAlignment="1">
      <alignment vertical="top" wrapText="1"/>
    </xf>
    <xf numFmtId="0" fontId="14" fillId="0" borderId="37" xfId="0" applyFont="1" applyBorder="1" applyAlignment="1">
      <alignment horizontal="center" vertical="top" wrapText="1"/>
    </xf>
    <xf numFmtId="187" fontId="14" fillId="0" borderId="38" xfId="0" applyNumberFormat="1" applyFont="1" applyBorder="1" applyAlignment="1">
      <alignment horizontal="center" vertical="top" shrinkToFit="1"/>
    </xf>
    <xf numFmtId="0" fontId="19" fillId="0" borderId="38" xfId="0" applyFont="1" applyBorder="1" applyAlignment="1">
      <alignment horizontal="center" vertical="top" wrapText="1" shrinkToFit="1"/>
    </xf>
    <xf numFmtId="0" fontId="14" fillId="0" borderId="38" xfId="0" applyFont="1" applyBorder="1" applyAlignment="1">
      <alignment horizontal="center" vertical="top" wrapText="1" shrinkToFit="1"/>
    </xf>
    <xf numFmtId="0" fontId="14" fillId="0" borderId="38" xfId="0" applyFont="1" applyBorder="1" applyAlignment="1">
      <alignment horizontal="left" vertical="top" wrapText="1"/>
    </xf>
    <xf numFmtId="14" fontId="14" fillId="0" borderId="38" xfId="0" applyNumberFormat="1" applyFont="1" applyBorder="1" applyAlignment="1">
      <alignment vertical="top" wrapText="1"/>
    </xf>
    <xf numFmtId="43" fontId="14" fillId="0" borderId="38" xfId="1" applyFont="1" applyBorder="1" applyAlignment="1">
      <alignment vertical="top" wrapText="1"/>
    </xf>
    <xf numFmtId="43" fontId="14" fillId="0" borderId="39" xfId="1" applyFont="1" applyBorder="1" applyAlignment="1">
      <alignment vertical="top" wrapText="1"/>
    </xf>
    <xf numFmtId="14" fontId="14" fillId="0" borderId="0" xfId="0" applyNumberFormat="1" applyFont="1" applyAlignment="1">
      <alignment horizontal="center" wrapText="1"/>
    </xf>
    <xf numFmtId="14" fontId="18" fillId="3" borderId="11" xfId="0" applyNumberFormat="1" applyFont="1" applyFill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top" shrinkToFit="1"/>
    </xf>
    <xf numFmtId="43" fontId="14" fillId="0" borderId="40" xfId="1" applyFont="1" applyBorder="1" applyAlignment="1">
      <alignment vertical="top" wrapText="1"/>
    </xf>
    <xf numFmtId="14" fontId="14" fillId="0" borderId="7" xfId="0" applyNumberFormat="1" applyFont="1" applyBorder="1" applyAlignment="1">
      <alignment horizontal="center" vertical="top" shrinkToFit="1"/>
    </xf>
    <xf numFmtId="43" fontId="14" fillId="0" borderId="26" xfId="1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 shrinkToFit="1"/>
    </xf>
    <xf numFmtId="0" fontId="14" fillId="0" borderId="41" xfId="0" applyFont="1" applyBorder="1" applyAlignment="1">
      <alignment horizontal="center" vertical="top" wrapText="1"/>
    </xf>
    <xf numFmtId="14" fontId="14" fillId="0" borderId="6" xfId="0" applyNumberFormat="1" applyFont="1" applyBorder="1" applyAlignment="1">
      <alignment horizontal="center" vertical="top" shrinkToFit="1"/>
    </xf>
    <xf numFmtId="0" fontId="14" fillId="0" borderId="6" xfId="0" applyFont="1" applyBorder="1" applyAlignment="1">
      <alignment horizontal="center" vertical="top" shrinkToFit="1"/>
    </xf>
    <xf numFmtId="0" fontId="14" fillId="0" borderId="6" xfId="0" applyFont="1" applyBorder="1" applyAlignment="1">
      <alignment horizontal="center" vertical="top" wrapText="1" shrinkToFit="1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43" fontId="19" fillId="0" borderId="7" xfId="1" applyFont="1" applyBorder="1" applyAlignment="1">
      <alignment vertical="center"/>
    </xf>
    <xf numFmtId="43" fontId="19" fillId="0" borderId="7" xfId="1" applyFont="1" applyBorder="1" applyAlignment="1">
      <alignment vertical="top"/>
    </xf>
    <xf numFmtId="43" fontId="18" fillId="0" borderId="7" xfId="1" applyFont="1" applyBorder="1" applyAlignment="1">
      <alignment vertical="top"/>
    </xf>
    <xf numFmtId="43" fontId="23" fillId="0" borderId="7" xfId="1" applyFont="1" applyBorder="1" applyAlignment="1">
      <alignment vertical="top"/>
    </xf>
    <xf numFmtId="14" fontId="14" fillId="0" borderId="2" xfId="0" applyNumberFormat="1" applyFont="1" applyBorder="1" applyAlignment="1">
      <alignment horizontal="center" vertical="top"/>
    </xf>
    <xf numFmtId="43" fontId="15" fillId="5" borderId="32" xfId="1" applyFont="1" applyFill="1" applyBorder="1" applyAlignment="1">
      <alignment vertical="center" shrinkToFit="1"/>
    </xf>
    <xf numFmtId="14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3" fontId="15" fillId="0" borderId="0" xfId="1" applyFont="1"/>
    <xf numFmtId="43" fontId="15" fillId="0" borderId="0" xfId="0" applyNumberFormat="1" applyFont="1" applyAlignment="1">
      <alignment shrinkToFit="1"/>
    </xf>
    <xf numFmtId="43" fontId="15" fillId="0" borderId="42" xfId="0" applyNumberFormat="1" applyFont="1" applyBorder="1" applyAlignment="1">
      <alignment shrinkToFit="1"/>
    </xf>
    <xf numFmtId="0" fontId="25" fillId="0" borderId="43" xfId="3" applyFont="1" applyBorder="1" applyAlignment="1">
      <alignment horizontal="left" vertical="top"/>
    </xf>
    <xf numFmtId="0" fontId="25" fillId="0" borderId="44" xfId="3" applyFont="1" applyBorder="1" applyAlignment="1">
      <alignment horizontal="center" vertical="top"/>
    </xf>
    <xf numFmtId="0" fontId="25" fillId="0" borderId="44" xfId="3" applyFont="1" applyBorder="1" applyAlignment="1">
      <alignment vertical="top"/>
    </xf>
    <xf numFmtId="0" fontId="25" fillId="0" borderId="44" xfId="3" applyFont="1" applyBorder="1">
      <alignment vertical="top"/>
    </xf>
    <xf numFmtId="0" fontId="5" fillId="0" borderId="45" xfId="0" applyFont="1" applyBorder="1"/>
    <xf numFmtId="0" fontId="26" fillId="0" borderId="46" xfId="3" applyFont="1" applyBorder="1" applyAlignment="1">
      <alignment horizontal="left" vertical="top"/>
    </xf>
    <xf numFmtId="0" fontId="25" fillId="0" borderId="0" xfId="3" applyFont="1" applyBorder="1" applyAlignment="1">
      <alignment horizontal="center" vertical="top"/>
    </xf>
    <xf numFmtId="0" fontId="25" fillId="0" borderId="0" xfId="3" applyFont="1" applyBorder="1" applyAlignment="1">
      <alignment vertical="top"/>
    </xf>
    <xf numFmtId="0" fontId="25" fillId="0" borderId="0" xfId="3" applyFont="1" applyBorder="1">
      <alignment vertical="top"/>
    </xf>
    <xf numFmtId="0" fontId="5" fillId="0" borderId="47" xfId="0" applyFont="1" applyBorder="1"/>
    <xf numFmtId="0" fontId="25" fillId="0" borderId="46" xfId="3" applyFont="1" applyBorder="1" applyAlignment="1">
      <alignment horizontal="left" vertical="top"/>
    </xf>
    <xf numFmtId="43" fontId="25" fillId="0" borderId="0" xfId="3" applyNumberFormat="1" applyFont="1" applyBorder="1">
      <alignment vertical="top"/>
    </xf>
    <xf numFmtId="0" fontId="25" fillId="0" borderId="46" xfId="3" applyFont="1" applyBorder="1" applyAlignment="1">
      <alignment horizontal="center" vertical="top"/>
    </xf>
    <xf numFmtId="0" fontId="26" fillId="0" borderId="0" xfId="3" applyFont="1" applyBorder="1" applyAlignment="1">
      <alignment horizontal="left" vertical="top"/>
    </xf>
    <xf numFmtId="0" fontId="25" fillId="0" borderId="48" xfId="3" applyFont="1" applyBorder="1" applyAlignment="1">
      <alignment horizontal="left" vertical="top"/>
    </xf>
    <xf numFmtId="0" fontId="25" fillId="0" borderId="49" xfId="3" applyFont="1" applyBorder="1" applyAlignment="1">
      <alignment horizontal="center" vertical="top"/>
    </xf>
    <xf numFmtId="0" fontId="25" fillId="0" borderId="49" xfId="3" applyFont="1" applyBorder="1" applyAlignment="1">
      <alignment vertical="top"/>
    </xf>
    <xf numFmtId="0" fontId="25" fillId="0" borderId="49" xfId="3" applyFont="1" applyBorder="1">
      <alignment vertical="top"/>
    </xf>
    <xf numFmtId="0" fontId="5" fillId="0" borderId="50" xfId="0" applyFont="1" applyBorder="1"/>
    <xf numFmtId="0" fontId="27" fillId="0" borderId="0" xfId="0" applyFont="1"/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9" fillId="1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88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88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88" fontId="3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8" fontId="2" fillId="7" borderId="10" xfId="1" applyNumberFormat="1" applyFont="1" applyFill="1" applyBorder="1" applyAlignment="1">
      <alignment horizontal="right" shrinkToFit="1"/>
    </xf>
    <xf numFmtId="188" fontId="2" fillId="10" borderId="10" xfId="1" applyNumberFormat="1" applyFont="1" applyFill="1" applyBorder="1" applyAlignment="1">
      <alignment horizontal="right" shrinkToFit="1"/>
    </xf>
    <xf numFmtId="188" fontId="2" fillId="11" borderId="10" xfId="1" applyNumberFormat="1" applyFont="1" applyFill="1" applyBorder="1" applyAlignment="1">
      <alignment horizontal="right" shrinkToFit="1"/>
    </xf>
    <xf numFmtId="188" fontId="2" fillId="9" borderId="10" xfId="1" applyNumberFormat="1" applyFont="1" applyFill="1" applyBorder="1" applyAlignment="1">
      <alignment horizontal="right" shrinkToFit="1"/>
    </xf>
    <xf numFmtId="0" fontId="3" fillId="0" borderId="0" xfId="0" applyFont="1" applyAlignment="1"/>
    <xf numFmtId="0" fontId="32" fillId="0" borderId="0" xfId="0" applyFont="1" applyAlignment="1">
      <alignment horizontal="center"/>
    </xf>
    <xf numFmtId="43" fontId="32" fillId="0" borderId="0" xfId="1" applyFont="1"/>
    <xf numFmtId="0" fontId="32" fillId="0" borderId="0" xfId="0" applyFont="1"/>
    <xf numFmtId="0" fontId="32" fillId="0" borderId="0" xfId="0" applyFont="1" applyBorder="1" applyAlignment="1">
      <alignment horizontal="center" vertical="center"/>
    </xf>
    <xf numFmtId="43" fontId="32" fillId="0" borderId="0" xfId="1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center" wrapText="1"/>
    </xf>
    <xf numFmtId="187" fontId="34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43" fontId="34" fillId="0" borderId="0" xfId="1" applyFont="1" applyAlignment="1">
      <alignment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0" fontId="35" fillId="1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top" wrapText="1"/>
    </xf>
    <xf numFmtId="0" fontId="35" fillId="13" borderId="51" xfId="0" applyFont="1" applyFill="1" applyBorder="1" applyAlignment="1">
      <alignment horizontal="left" vertical="center"/>
    </xf>
    <xf numFmtId="187" fontId="35" fillId="13" borderId="1" xfId="0" applyNumberFormat="1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5" xfId="0" applyFont="1" applyFill="1" applyBorder="1" applyAlignment="1">
      <alignment horizontal="center" vertical="center" wrapText="1"/>
    </xf>
    <xf numFmtId="43" fontId="35" fillId="13" borderId="1" xfId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wrapText="1"/>
    </xf>
    <xf numFmtId="0" fontId="34" fillId="0" borderId="1" xfId="0" applyFont="1" applyFill="1" applyBorder="1" applyAlignment="1">
      <alignment horizontal="center" vertical="top"/>
    </xf>
    <xf numFmtId="187" fontId="34" fillId="0" borderId="1" xfId="0" applyNumberFormat="1" applyFont="1" applyFill="1" applyBorder="1" applyAlignment="1">
      <alignment horizontal="center" vertical="top" shrinkToFit="1"/>
    </xf>
    <xf numFmtId="0" fontId="34" fillId="0" borderId="1" xfId="0" applyFont="1" applyFill="1" applyBorder="1" applyAlignment="1">
      <alignment horizontal="center" vertical="top" shrinkToFit="1"/>
    </xf>
    <xf numFmtId="0" fontId="34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 wrapText="1"/>
    </xf>
    <xf numFmtId="43" fontId="34" fillId="0" borderId="1" xfId="1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/>
    <xf numFmtId="43" fontId="40" fillId="0" borderId="1" xfId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left" vertical="top"/>
    </xf>
    <xf numFmtId="187" fontId="35" fillId="13" borderId="1" xfId="0" applyNumberFormat="1" applyFont="1" applyFill="1" applyBorder="1" applyAlignment="1">
      <alignment horizontal="center" vertical="top" shrinkToFit="1"/>
    </xf>
    <xf numFmtId="0" fontId="35" fillId="13" borderId="1" xfId="0" applyFont="1" applyFill="1" applyBorder="1" applyAlignment="1">
      <alignment horizontal="center" vertical="top" shrinkToFit="1"/>
    </xf>
    <xf numFmtId="0" fontId="35" fillId="13" borderId="1" xfId="0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left" vertical="top" wrapText="1"/>
    </xf>
    <xf numFmtId="0" fontId="35" fillId="13" borderId="1" xfId="0" applyFont="1" applyFill="1" applyBorder="1" applyAlignment="1">
      <alignment vertical="top" wrapText="1"/>
    </xf>
    <xf numFmtId="43" fontId="35" fillId="13" borderId="1" xfId="1" applyFont="1" applyFill="1" applyBorder="1" applyAlignment="1">
      <alignment vertical="top"/>
    </xf>
    <xf numFmtId="43" fontId="42" fillId="0" borderId="1" xfId="1" applyFont="1" applyFill="1" applyBorder="1" applyAlignment="1">
      <alignment horizontal="center" vertical="top"/>
    </xf>
    <xf numFmtId="43" fontId="35" fillId="0" borderId="10" xfId="1" applyFont="1" applyFill="1" applyBorder="1" applyAlignment="1">
      <alignment shrinkToFit="1"/>
    </xf>
    <xf numFmtId="0" fontId="35" fillId="0" borderId="0" xfId="0" applyFont="1" applyFill="1" applyAlignment="1"/>
    <xf numFmtId="0" fontId="34" fillId="0" borderId="0" xfId="0" applyFont="1" applyAlignment="1">
      <alignment horizontal="center"/>
    </xf>
    <xf numFmtId="187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43" fontId="34" fillId="0" borderId="0" xfId="1" applyFont="1"/>
    <xf numFmtId="43" fontId="45" fillId="0" borderId="0" xfId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43" fontId="32" fillId="0" borderId="0" xfId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43" fontId="2" fillId="7" borderId="1" xfId="1" applyFont="1" applyFill="1" applyBorder="1" applyAlignment="1">
      <alignment horizontal="center" vertical="center" wrapText="1"/>
    </xf>
    <xf numFmtId="4" fontId="28" fillId="8" borderId="1" xfId="2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" fontId="28" fillId="10" borderId="1" xfId="2" applyNumberFormat="1" applyFont="1" applyFill="1" applyBorder="1" applyAlignment="1">
      <alignment horizontal="center" vertical="top" wrapText="1"/>
    </xf>
    <xf numFmtId="4" fontId="28" fillId="11" borderId="1" xfId="2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36" fillId="10" borderId="3" xfId="2" applyNumberFormat="1" applyFont="1" applyFill="1" applyBorder="1" applyAlignment="1">
      <alignment horizontal="center" vertical="top" wrapText="1"/>
    </xf>
    <xf numFmtId="4" fontId="36" fillId="10" borderId="4" xfId="2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5" fillId="4" borderId="14" xfId="0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4" fontId="36" fillId="8" borderId="15" xfId="2" applyNumberFormat="1" applyFont="1" applyFill="1" applyBorder="1" applyAlignment="1">
      <alignment horizontal="center" vertical="center" wrapText="1"/>
    </xf>
    <xf numFmtId="4" fontId="36" fillId="8" borderId="16" xfId="2" applyNumberFormat="1" applyFont="1" applyFill="1" applyBorder="1" applyAlignment="1">
      <alignment horizontal="center" vertical="center" wrapText="1"/>
    </xf>
    <xf numFmtId="4" fontId="36" fillId="8" borderId="17" xfId="2" applyNumberFormat="1" applyFont="1" applyFill="1" applyBorder="1" applyAlignment="1">
      <alignment horizontal="center" vertical="center" wrapText="1"/>
    </xf>
    <xf numFmtId="0" fontId="35" fillId="9" borderId="18" xfId="0" applyFont="1" applyFill="1" applyBorder="1" applyAlignment="1">
      <alignment horizontal="center" vertical="center" wrapText="1"/>
    </xf>
    <xf numFmtId="0" fontId="35" fillId="9" borderId="20" xfId="0" applyFont="1" applyFill="1" applyBorder="1" applyAlignment="1">
      <alignment horizontal="center" vertical="center" wrapText="1"/>
    </xf>
    <xf numFmtId="0" fontId="35" fillId="9" borderId="22" xfId="0" applyFont="1" applyFill="1" applyBorder="1" applyAlignment="1">
      <alignment horizontal="center" vertical="center" wrapText="1"/>
    </xf>
    <xf numFmtId="187" fontId="35" fillId="4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4" fontId="36" fillId="11" borderId="3" xfId="2" applyNumberFormat="1" applyFont="1" applyFill="1" applyBorder="1" applyAlignment="1">
      <alignment horizontal="center" vertical="top" wrapText="1"/>
    </xf>
    <xf numFmtId="4" fontId="36" fillId="11" borderId="11" xfId="2" applyNumberFormat="1" applyFont="1" applyFill="1" applyBorder="1" applyAlignment="1">
      <alignment horizontal="center" vertical="top" wrapText="1"/>
    </xf>
    <xf numFmtId="4" fontId="36" fillId="11" borderId="4" xfId="2" applyNumberFormat="1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43" fontId="35" fillId="7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43" fontId="45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6" fillId="4" borderId="15" xfId="2" applyNumberFormat="1" applyFont="1" applyFill="1" applyBorder="1" applyAlignment="1">
      <alignment horizontal="center" vertical="center" wrapText="1"/>
    </xf>
    <xf numFmtId="4" fontId="16" fillId="4" borderId="16" xfId="2" applyNumberFormat="1" applyFont="1" applyFill="1" applyBorder="1" applyAlignment="1">
      <alignment horizontal="center" vertical="center" wrapText="1"/>
    </xf>
    <xf numFmtId="4" fontId="16" fillId="4" borderId="17" xfId="2" applyNumberFormat="1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187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" fontId="16" fillId="4" borderId="3" xfId="2" applyNumberFormat="1" applyFont="1" applyFill="1" applyBorder="1" applyAlignment="1">
      <alignment horizontal="center" vertical="top" wrapText="1"/>
    </xf>
    <xf numFmtId="4" fontId="16" fillId="4" borderId="11" xfId="2" applyNumberFormat="1" applyFont="1" applyFill="1" applyBorder="1" applyAlignment="1">
      <alignment horizontal="center" vertical="top" wrapText="1"/>
    </xf>
    <xf numFmtId="4" fontId="16" fillId="4" borderId="4" xfId="2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8" fillId="4" borderId="3" xfId="2" applyNumberFormat="1" applyFont="1" applyFill="1" applyBorder="1" applyAlignment="1">
      <alignment horizontal="center" vertical="center" wrapText="1"/>
    </xf>
    <xf numFmtId="4" fontId="8" fillId="4" borderId="11" xfId="2" applyNumberFormat="1" applyFont="1" applyFill="1" applyBorder="1" applyAlignment="1">
      <alignment horizontal="center" vertical="center" wrapText="1"/>
    </xf>
    <xf numFmtId="4" fontId="8" fillId="4" borderId="12" xfId="2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8" fillId="4" borderId="3" xfId="2" applyNumberFormat="1" applyFont="1" applyFill="1" applyBorder="1" applyAlignment="1">
      <alignment horizontal="center" vertical="top" wrapText="1"/>
    </xf>
    <xf numFmtId="4" fontId="8" fillId="4" borderId="11" xfId="2" applyNumberFormat="1" applyFont="1" applyFill="1" applyBorder="1" applyAlignment="1">
      <alignment horizontal="center" vertical="top" wrapText="1"/>
    </xf>
    <xf numFmtId="4" fontId="8" fillId="4" borderId="4" xfId="2" applyNumberFormat="1" applyFont="1" applyFill="1" applyBorder="1" applyAlignment="1">
      <alignment horizontal="center" vertical="top" wrapText="1"/>
    </xf>
    <xf numFmtId="43" fontId="6" fillId="4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12" fillId="0" borderId="0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ปกติ 2 2" xfId="2"/>
    <cellStyle name="ปกติ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9"/>
  <sheetViews>
    <sheetView tabSelected="1" workbookViewId="0">
      <selection activeCell="B25" sqref="B25"/>
    </sheetView>
  </sheetViews>
  <sheetFormatPr defaultRowHeight="23.25" x14ac:dyDescent="0.5"/>
  <cols>
    <col min="1" max="1" width="5" style="208" customWidth="1"/>
    <col min="2" max="2" width="37.25" style="208" customWidth="1"/>
    <col min="3" max="3" width="13.75" style="209" customWidth="1"/>
    <col min="4" max="7" width="14.375" style="210" customWidth="1"/>
    <col min="8" max="8" width="12.875" style="210" customWidth="1"/>
    <col min="9" max="9" width="13.75" style="210" customWidth="1"/>
    <col min="10" max="256" width="9" style="210"/>
    <col min="257" max="257" width="5" style="210" customWidth="1"/>
    <col min="258" max="258" width="37.25" style="210" customWidth="1"/>
    <col min="259" max="259" width="13.75" style="210" customWidth="1"/>
    <col min="260" max="263" width="14.375" style="210" customWidth="1"/>
    <col min="264" max="264" width="12.875" style="210" customWidth="1"/>
    <col min="265" max="265" width="13.75" style="210" customWidth="1"/>
    <col min="266" max="512" width="9" style="210"/>
    <col min="513" max="513" width="5" style="210" customWidth="1"/>
    <col min="514" max="514" width="37.25" style="210" customWidth="1"/>
    <col min="515" max="515" width="13.75" style="210" customWidth="1"/>
    <col min="516" max="519" width="14.375" style="210" customWidth="1"/>
    <col min="520" max="520" width="12.875" style="210" customWidth="1"/>
    <col min="521" max="521" width="13.75" style="210" customWidth="1"/>
    <col min="522" max="768" width="9" style="210"/>
    <col min="769" max="769" width="5" style="210" customWidth="1"/>
    <col min="770" max="770" width="37.25" style="210" customWidth="1"/>
    <col min="771" max="771" width="13.75" style="210" customWidth="1"/>
    <col min="772" max="775" width="14.375" style="210" customWidth="1"/>
    <col min="776" max="776" width="12.875" style="210" customWidth="1"/>
    <col min="777" max="777" width="13.75" style="210" customWidth="1"/>
    <col min="778" max="1024" width="9" style="210"/>
    <col min="1025" max="1025" width="5" style="210" customWidth="1"/>
    <col min="1026" max="1026" width="37.25" style="210" customWidth="1"/>
    <col min="1027" max="1027" width="13.75" style="210" customWidth="1"/>
    <col min="1028" max="1031" width="14.375" style="210" customWidth="1"/>
    <col min="1032" max="1032" width="12.875" style="210" customWidth="1"/>
    <col min="1033" max="1033" width="13.75" style="210" customWidth="1"/>
    <col min="1034" max="1280" width="9" style="210"/>
    <col min="1281" max="1281" width="5" style="210" customWidth="1"/>
    <col min="1282" max="1282" width="37.25" style="210" customWidth="1"/>
    <col min="1283" max="1283" width="13.75" style="210" customWidth="1"/>
    <col min="1284" max="1287" width="14.375" style="210" customWidth="1"/>
    <col min="1288" max="1288" width="12.875" style="210" customWidth="1"/>
    <col min="1289" max="1289" width="13.75" style="210" customWidth="1"/>
    <col min="1290" max="1536" width="9" style="210"/>
    <col min="1537" max="1537" width="5" style="210" customWidth="1"/>
    <col min="1538" max="1538" width="37.25" style="210" customWidth="1"/>
    <col min="1539" max="1539" width="13.75" style="210" customWidth="1"/>
    <col min="1540" max="1543" width="14.375" style="210" customWidth="1"/>
    <col min="1544" max="1544" width="12.875" style="210" customWidth="1"/>
    <col min="1545" max="1545" width="13.75" style="210" customWidth="1"/>
    <col min="1546" max="1792" width="9" style="210"/>
    <col min="1793" max="1793" width="5" style="210" customWidth="1"/>
    <col min="1794" max="1794" width="37.25" style="210" customWidth="1"/>
    <col min="1795" max="1795" width="13.75" style="210" customWidth="1"/>
    <col min="1796" max="1799" width="14.375" style="210" customWidth="1"/>
    <col min="1800" max="1800" width="12.875" style="210" customWidth="1"/>
    <col min="1801" max="1801" width="13.75" style="210" customWidth="1"/>
    <col min="1802" max="2048" width="9" style="210"/>
    <col min="2049" max="2049" width="5" style="210" customWidth="1"/>
    <col min="2050" max="2050" width="37.25" style="210" customWidth="1"/>
    <col min="2051" max="2051" width="13.75" style="210" customWidth="1"/>
    <col min="2052" max="2055" width="14.375" style="210" customWidth="1"/>
    <col min="2056" max="2056" width="12.875" style="210" customWidth="1"/>
    <col min="2057" max="2057" width="13.75" style="210" customWidth="1"/>
    <col min="2058" max="2304" width="9" style="210"/>
    <col min="2305" max="2305" width="5" style="210" customWidth="1"/>
    <col min="2306" max="2306" width="37.25" style="210" customWidth="1"/>
    <col min="2307" max="2307" width="13.75" style="210" customWidth="1"/>
    <col min="2308" max="2311" width="14.375" style="210" customWidth="1"/>
    <col min="2312" max="2312" width="12.875" style="210" customWidth="1"/>
    <col min="2313" max="2313" width="13.75" style="210" customWidth="1"/>
    <col min="2314" max="2560" width="9" style="210"/>
    <col min="2561" max="2561" width="5" style="210" customWidth="1"/>
    <col min="2562" max="2562" width="37.25" style="210" customWidth="1"/>
    <col min="2563" max="2563" width="13.75" style="210" customWidth="1"/>
    <col min="2564" max="2567" width="14.375" style="210" customWidth="1"/>
    <col min="2568" max="2568" width="12.875" style="210" customWidth="1"/>
    <col min="2569" max="2569" width="13.75" style="210" customWidth="1"/>
    <col min="2570" max="2816" width="9" style="210"/>
    <col min="2817" max="2817" width="5" style="210" customWidth="1"/>
    <col min="2818" max="2818" width="37.25" style="210" customWidth="1"/>
    <col min="2819" max="2819" width="13.75" style="210" customWidth="1"/>
    <col min="2820" max="2823" width="14.375" style="210" customWidth="1"/>
    <col min="2824" max="2824" width="12.875" style="210" customWidth="1"/>
    <col min="2825" max="2825" width="13.75" style="210" customWidth="1"/>
    <col min="2826" max="3072" width="9" style="210"/>
    <col min="3073" max="3073" width="5" style="210" customWidth="1"/>
    <col min="3074" max="3074" width="37.25" style="210" customWidth="1"/>
    <col min="3075" max="3075" width="13.75" style="210" customWidth="1"/>
    <col min="3076" max="3079" width="14.375" style="210" customWidth="1"/>
    <col min="3080" max="3080" width="12.875" style="210" customWidth="1"/>
    <col min="3081" max="3081" width="13.75" style="210" customWidth="1"/>
    <col min="3082" max="3328" width="9" style="210"/>
    <col min="3329" max="3329" width="5" style="210" customWidth="1"/>
    <col min="3330" max="3330" width="37.25" style="210" customWidth="1"/>
    <col min="3331" max="3331" width="13.75" style="210" customWidth="1"/>
    <col min="3332" max="3335" width="14.375" style="210" customWidth="1"/>
    <col min="3336" max="3336" width="12.875" style="210" customWidth="1"/>
    <col min="3337" max="3337" width="13.75" style="210" customWidth="1"/>
    <col min="3338" max="3584" width="9" style="210"/>
    <col min="3585" max="3585" width="5" style="210" customWidth="1"/>
    <col min="3586" max="3586" width="37.25" style="210" customWidth="1"/>
    <col min="3587" max="3587" width="13.75" style="210" customWidth="1"/>
    <col min="3588" max="3591" width="14.375" style="210" customWidth="1"/>
    <col min="3592" max="3592" width="12.875" style="210" customWidth="1"/>
    <col min="3593" max="3593" width="13.75" style="210" customWidth="1"/>
    <col min="3594" max="3840" width="9" style="210"/>
    <col min="3841" max="3841" width="5" style="210" customWidth="1"/>
    <col min="3842" max="3842" width="37.25" style="210" customWidth="1"/>
    <col min="3843" max="3843" width="13.75" style="210" customWidth="1"/>
    <col min="3844" max="3847" width="14.375" style="210" customWidth="1"/>
    <col min="3848" max="3848" width="12.875" style="210" customWidth="1"/>
    <col min="3849" max="3849" width="13.75" style="210" customWidth="1"/>
    <col min="3850" max="4096" width="9" style="210"/>
    <col min="4097" max="4097" width="5" style="210" customWidth="1"/>
    <col min="4098" max="4098" width="37.25" style="210" customWidth="1"/>
    <col min="4099" max="4099" width="13.75" style="210" customWidth="1"/>
    <col min="4100" max="4103" width="14.375" style="210" customWidth="1"/>
    <col min="4104" max="4104" width="12.875" style="210" customWidth="1"/>
    <col min="4105" max="4105" width="13.75" style="210" customWidth="1"/>
    <col min="4106" max="4352" width="9" style="210"/>
    <col min="4353" max="4353" width="5" style="210" customWidth="1"/>
    <col min="4354" max="4354" width="37.25" style="210" customWidth="1"/>
    <col min="4355" max="4355" width="13.75" style="210" customWidth="1"/>
    <col min="4356" max="4359" width="14.375" style="210" customWidth="1"/>
    <col min="4360" max="4360" width="12.875" style="210" customWidth="1"/>
    <col min="4361" max="4361" width="13.75" style="210" customWidth="1"/>
    <col min="4362" max="4608" width="9" style="210"/>
    <col min="4609" max="4609" width="5" style="210" customWidth="1"/>
    <col min="4610" max="4610" width="37.25" style="210" customWidth="1"/>
    <col min="4611" max="4611" width="13.75" style="210" customWidth="1"/>
    <col min="4612" max="4615" width="14.375" style="210" customWidth="1"/>
    <col min="4616" max="4616" width="12.875" style="210" customWidth="1"/>
    <col min="4617" max="4617" width="13.75" style="210" customWidth="1"/>
    <col min="4618" max="4864" width="9" style="210"/>
    <col min="4865" max="4865" width="5" style="210" customWidth="1"/>
    <col min="4866" max="4866" width="37.25" style="210" customWidth="1"/>
    <col min="4867" max="4867" width="13.75" style="210" customWidth="1"/>
    <col min="4868" max="4871" width="14.375" style="210" customWidth="1"/>
    <col min="4872" max="4872" width="12.875" style="210" customWidth="1"/>
    <col min="4873" max="4873" width="13.75" style="210" customWidth="1"/>
    <col min="4874" max="5120" width="9" style="210"/>
    <col min="5121" max="5121" width="5" style="210" customWidth="1"/>
    <col min="5122" max="5122" width="37.25" style="210" customWidth="1"/>
    <col min="5123" max="5123" width="13.75" style="210" customWidth="1"/>
    <col min="5124" max="5127" width="14.375" style="210" customWidth="1"/>
    <col min="5128" max="5128" width="12.875" style="210" customWidth="1"/>
    <col min="5129" max="5129" width="13.75" style="210" customWidth="1"/>
    <col min="5130" max="5376" width="9" style="210"/>
    <col min="5377" max="5377" width="5" style="210" customWidth="1"/>
    <col min="5378" max="5378" width="37.25" style="210" customWidth="1"/>
    <col min="5379" max="5379" width="13.75" style="210" customWidth="1"/>
    <col min="5380" max="5383" width="14.375" style="210" customWidth="1"/>
    <col min="5384" max="5384" width="12.875" style="210" customWidth="1"/>
    <col min="5385" max="5385" width="13.75" style="210" customWidth="1"/>
    <col min="5386" max="5632" width="9" style="210"/>
    <col min="5633" max="5633" width="5" style="210" customWidth="1"/>
    <col min="5634" max="5634" width="37.25" style="210" customWidth="1"/>
    <col min="5635" max="5635" width="13.75" style="210" customWidth="1"/>
    <col min="5636" max="5639" width="14.375" style="210" customWidth="1"/>
    <col min="5640" max="5640" width="12.875" style="210" customWidth="1"/>
    <col min="5641" max="5641" width="13.75" style="210" customWidth="1"/>
    <col min="5642" max="5888" width="9" style="210"/>
    <col min="5889" max="5889" width="5" style="210" customWidth="1"/>
    <col min="5890" max="5890" width="37.25" style="210" customWidth="1"/>
    <col min="5891" max="5891" width="13.75" style="210" customWidth="1"/>
    <col min="5892" max="5895" width="14.375" style="210" customWidth="1"/>
    <col min="5896" max="5896" width="12.875" style="210" customWidth="1"/>
    <col min="5897" max="5897" width="13.75" style="210" customWidth="1"/>
    <col min="5898" max="6144" width="9" style="210"/>
    <col min="6145" max="6145" width="5" style="210" customWidth="1"/>
    <col min="6146" max="6146" width="37.25" style="210" customWidth="1"/>
    <col min="6147" max="6147" width="13.75" style="210" customWidth="1"/>
    <col min="6148" max="6151" width="14.375" style="210" customWidth="1"/>
    <col min="6152" max="6152" width="12.875" style="210" customWidth="1"/>
    <col min="6153" max="6153" width="13.75" style="210" customWidth="1"/>
    <col min="6154" max="6400" width="9" style="210"/>
    <col min="6401" max="6401" width="5" style="210" customWidth="1"/>
    <col min="6402" max="6402" width="37.25" style="210" customWidth="1"/>
    <col min="6403" max="6403" width="13.75" style="210" customWidth="1"/>
    <col min="6404" max="6407" width="14.375" style="210" customWidth="1"/>
    <col min="6408" max="6408" width="12.875" style="210" customWidth="1"/>
    <col min="6409" max="6409" width="13.75" style="210" customWidth="1"/>
    <col min="6410" max="6656" width="9" style="210"/>
    <col min="6657" max="6657" width="5" style="210" customWidth="1"/>
    <col min="6658" max="6658" width="37.25" style="210" customWidth="1"/>
    <col min="6659" max="6659" width="13.75" style="210" customWidth="1"/>
    <col min="6660" max="6663" width="14.375" style="210" customWidth="1"/>
    <col min="6664" max="6664" width="12.875" style="210" customWidth="1"/>
    <col min="6665" max="6665" width="13.75" style="210" customWidth="1"/>
    <col min="6666" max="6912" width="9" style="210"/>
    <col min="6913" max="6913" width="5" style="210" customWidth="1"/>
    <col min="6914" max="6914" width="37.25" style="210" customWidth="1"/>
    <col min="6915" max="6915" width="13.75" style="210" customWidth="1"/>
    <col min="6916" max="6919" width="14.375" style="210" customWidth="1"/>
    <col min="6920" max="6920" width="12.875" style="210" customWidth="1"/>
    <col min="6921" max="6921" width="13.75" style="210" customWidth="1"/>
    <col min="6922" max="7168" width="9" style="210"/>
    <col min="7169" max="7169" width="5" style="210" customWidth="1"/>
    <col min="7170" max="7170" width="37.25" style="210" customWidth="1"/>
    <col min="7171" max="7171" width="13.75" style="210" customWidth="1"/>
    <col min="7172" max="7175" width="14.375" style="210" customWidth="1"/>
    <col min="7176" max="7176" width="12.875" style="210" customWidth="1"/>
    <col min="7177" max="7177" width="13.75" style="210" customWidth="1"/>
    <col min="7178" max="7424" width="9" style="210"/>
    <col min="7425" max="7425" width="5" style="210" customWidth="1"/>
    <col min="7426" max="7426" width="37.25" style="210" customWidth="1"/>
    <col min="7427" max="7427" width="13.75" style="210" customWidth="1"/>
    <col min="7428" max="7431" width="14.375" style="210" customWidth="1"/>
    <col min="7432" max="7432" width="12.875" style="210" customWidth="1"/>
    <col min="7433" max="7433" width="13.75" style="210" customWidth="1"/>
    <col min="7434" max="7680" width="9" style="210"/>
    <col min="7681" max="7681" width="5" style="210" customWidth="1"/>
    <col min="7682" max="7682" width="37.25" style="210" customWidth="1"/>
    <col min="7683" max="7683" width="13.75" style="210" customWidth="1"/>
    <col min="7684" max="7687" width="14.375" style="210" customWidth="1"/>
    <col min="7688" max="7688" width="12.875" style="210" customWidth="1"/>
    <col min="7689" max="7689" width="13.75" style="210" customWidth="1"/>
    <col min="7690" max="7936" width="9" style="210"/>
    <col min="7937" max="7937" width="5" style="210" customWidth="1"/>
    <col min="7938" max="7938" width="37.25" style="210" customWidth="1"/>
    <col min="7939" max="7939" width="13.75" style="210" customWidth="1"/>
    <col min="7940" max="7943" width="14.375" style="210" customWidth="1"/>
    <col min="7944" max="7944" width="12.875" style="210" customWidth="1"/>
    <col min="7945" max="7945" width="13.75" style="210" customWidth="1"/>
    <col min="7946" max="8192" width="9" style="210"/>
    <col min="8193" max="8193" width="5" style="210" customWidth="1"/>
    <col min="8194" max="8194" width="37.25" style="210" customWidth="1"/>
    <col min="8195" max="8195" width="13.75" style="210" customWidth="1"/>
    <col min="8196" max="8199" width="14.375" style="210" customWidth="1"/>
    <col min="8200" max="8200" width="12.875" style="210" customWidth="1"/>
    <col min="8201" max="8201" width="13.75" style="210" customWidth="1"/>
    <col min="8202" max="8448" width="9" style="210"/>
    <col min="8449" max="8449" width="5" style="210" customWidth="1"/>
    <col min="8450" max="8450" width="37.25" style="210" customWidth="1"/>
    <col min="8451" max="8451" width="13.75" style="210" customWidth="1"/>
    <col min="8452" max="8455" width="14.375" style="210" customWidth="1"/>
    <col min="8456" max="8456" width="12.875" style="210" customWidth="1"/>
    <col min="8457" max="8457" width="13.75" style="210" customWidth="1"/>
    <col min="8458" max="8704" width="9" style="210"/>
    <col min="8705" max="8705" width="5" style="210" customWidth="1"/>
    <col min="8706" max="8706" width="37.25" style="210" customWidth="1"/>
    <col min="8707" max="8707" width="13.75" style="210" customWidth="1"/>
    <col min="8708" max="8711" width="14.375" style="210" customWidth="1"/>
    <col min="8712" max="8712" width="12.875" style="210" customWidth="1"/>
    <col min="8713" max="8713" width="13.75" style="210" customWidth="1"/>
    <col min="8714" max="8960" width="9" style="210"/>
    <col min="8961" max="8961" width="5" style="210" customWidth="1"/>
    <col min="8962" max="8962" width="37.25" style="210" customWidth="1"/>
    <col min="8963" max="8963" width="13.75" style="210" customWidth="1"/>
    <col min="8964" max="8967" width="14.375" style="210" customWidth="1"/>
    <col min="8968" max="8968" width="12.875" style="210" customWidth="1"/>
    <col min="8969" max="8969" width="13.75" style="210" customWidth="1"/>
    <col min="8970" max="9216" width="9" style="210"/>
    <col min="9217" max="9217" width="5" style="210" customWidth="1"/>
    <col min="9218" max="9218" width="37.25" style="210" customWidth="1"/>
    <col min="9219" max="9219" width="13.75" style="210" customWidth="1"/>
    <col min="9220" max="9223" width="14.375" style="210" customWidth="1"/>
    <col min="9224" max="9224" width="12.875" style="210" customWidth="1"/>
    <col min="9225" max="9225" width="13.75" style="210" customWidth="1"/>
    <col min="9226" max="9472" width="9" style="210"/>
    <col min="9473" max="9473" width="5" style="210" customWidth="1"/>
    <col min="9474" max="9474" width="37.25" style="210" customWidth="1"/>
    <col min="9475" max="9475" width="13.75" style="210" customWidth="1"/>
    <col min="9476" max="9479" width="14.375" style="210" customWidth="1"/>
    <col min="9480" max="9480" width="12.875" style="210" customWidth="1"/>
    <col min="9481" max="9481" width="13.75" style="210" customWidth="1"/>
    <col min="9482" max="9728" width="9" style="210"/>
    <col min="9729" max="9729" width="5" style="210" customWidth="1"/>
    <col min="9730" max="9730" width="37.25" style="210" customWidth="1"/>
    <col min="9731" max="9731" width="13.75" style="210" customWidth="1"/>
    <col min="9732" max="9735" width="14.375" style="210" customWidth="1"/>
    <col min="9736" max="9736" width="12.875" style="210" customWidth="1"/>
    <col min="9737" max="9737" width="13.75" style="210" customWidth="1"/>
    <col min="9738" max="9984" width="9" style="210"/>
    <col min="9985" max="9985" width="5" style="210" customWidth="1"/>
    <col min="9986" max="9986" width="37.25" style="210" customWidth="1"/>
    <col min="9987" max="9987" width="13.75" style="210" customWidth="1"/>
    <col min="9988" max="9991" width="14.375" style="210" customWidth="1"/>
    <col min="9992" max="9992" width="12.875" style="210" customWidth="1"/>
    <col min="9993" max="9993" width="13.75" style="210" customWidth="1"/>
    <col min="9994" max="10240" width="9" style="210"/>
    <col min="10241" max="10241" width="5" style="210" customWidth="1"/>
    <col min="10242" max="10242" width="37.25" style="210" customWidth="1"/>
    <col min="10243" max="10243" width="13.75" style="210" customWidth="1"/>
    <col min="10244" max="10247" width="14.375" style="210" customWidth="1"/>
    <col min="10248" max="10248" width="12.875" style="210" customWidth="1"/>
    <col min="10249" max="10249" width="13.75" style="210" customWidth="1"/>
    <col min="10250" max="10496" width="9" style="210"/>
    <col min="10497" max="10497" width="5" style="210" customWidth="1"/>
    <col min="10498" max="10498" width="37.25" style="210" customWidth="1"/>
    <col min="10499" max="10499" width="13.75" style="210" customWidth="1"/>
    <col min="10500" max="10503" width="14.375" style="210" customWidth="1"/>
    <col min="10504" max="10504" width="12.875" style="210" customWidth="1"/>
    <col min="10505" max="10505" width="13.75" style="210" customWidth="1"/>
    <col min="10506" max="10752" width="9" style="210"/>
    <col min="10753" max="10753" width="5" style="210" customWidth="1"/>
    <col min="10754" max="10754" width="37.25" style="210" customWidth="1"/>
    <col min="10755" max="10755" width="13.75" style="210" customWidth="1"/>
    <col min="10756" max="10759" width="14.375" style="210" customWidth="1"/>
    <col min="10760" max="10760" width="12.875" style="210" customWidth="1"/>
    <col min="10761" max="10761" width="13.75" style="210" customWidth="1"/>
    <col min="10762" max="11008" width="9" style="210"/>
    <col min="11009" max="11009" width="5" style="210" customWidth="1"/>
    <col min="11010" max="11010" width="37.25" style="210" customWidth="1"/>
    <col min="11011" max="11011" width="13.75" style="210" customWidth="1"/>
    <col min="11012" max="11015" width="14.375" style="210" customWidth="1"/>
    <col min="11016" max="11016" width="12.875" style="210" customWidth="1"/>
    <col min="11017" max="11017" width="13.75" style="210" customWidth="1"/>
    <col min="11018" max="11264" width="9" style="210"/>
    <col min="11265" max="11265" width="5" style="210" customWidth="1"/>
    <col min="11266" max="11266" width="37.25" style="210" customWidth="1"/>
    <col min="11267" max="11267" width="13.75" style="210" customWidth="1"/>
    <col min="11268" max="11271" width="14.375" style="210" customWidth="1"/>
    <col min="11272" max="11272" width="12.875" style="210" customWidth="1"/>
    <col min="11273" max="11273" width="13.75" style="210" customWidth="1"/>
    <col min="11274" max="11520" width="9" style="210"/>
    <col min="11521" max="11521" width="5" style="210" customWidth="1"/>
    <col min="11522" max="11522" width="37.25" style="210" customWidth="1"/>
    <col min="11523" max="11523" width="13.75" style="210" customWidth="1"/>
    <col min="11524" max="11527" width="14.375" style="210" customWidth="1"/>
    <col min="11528" max="11528" width="12.875" style="210" customWidth="1"/>
    <col min="11529" max="11529" width="13.75" style="210" customWidth="1"/>
    <col min="11530" max="11776" width="9" style="210"/>
    <col min="11777" max="11777" width="5" style="210" customWidth="1"/>
    <col min="11778" max="11778" width="37.25" style="210" customWidth="1"/>
    <col min="11779" max="11779" width="13.75" style="210" customWidth="1"/>
    <col min="11780" max="11783" width="14.375" style="210" customWidth="1"/>
    <col min="11784" max="11784" width="12.875" style="210" customWidth="1"/>
    <col min="11785" max="11785" width="13.75" style="210" customWidth="1"/>
    <col min="11786" max="12032" width="9" style="210"/>
    <col min="12033" max="12033" width="5" style="210" customWidth="1"/>
    <col min="12034" max="12034" width="37.25" style="210" customWidth="1"/>
    <col min="12035" max="12035" width="13.75" style="210" customWidth="1"/>
    <col min="12036" max="12039" width="14.375" style="210" customWidth="1"/>
    <col min="12040" max="12040" width="12.875" style="210" customWidth="1"/>
    <col min="12041" max="12041" width="13.75" style="210" customWidth="1"/>
    <col min="12042" max="12288" width="9" style="210"/>
    <col min="12289" max="12289" width="5" style="210" customWidth="1"/>
    <col min="12290" max="12290" width="37.25" style="210" customWidth="1"/>
    <col min="12291" max="12291" width="13.75" style="210" customWidth="1"/>
    <col min="12292" max="12295" width="14.375" style="210" customWidth="1"/>
    <col min="12296" max="12296" width="12.875" style="210" customWidth="1"/>
    <col min="12297" max="12297" width="13.75" style="210" customWidth="1"/>
    <col min="12298" max="12544" width="9" style="210"/>
    <col min="12545" max="12545" width="5" style="210" customWidth="1"/>
    <col min="12546" max="12546" width="37.25" style="210" customWidth="1"/>
    <col min="12547" max="12547" width="13.75" style="210" customWidth="1"/>
    <col min="12548" max="12551" width="14.375" style="210" customWidth="1"/>
    <col min="12552" max="12552" width="12.875" style="210" customWidth="1"/>
    <col min="12553" max="12553" width="13.75" style="210" customWidth="1"/>
    <col min="12554" max="12800" width="9" style="210"/>
    <col min="12801" max="12801" width="5" style="210" customWidth="1"/>
    <col min="12802" max="12802" width="37.25" style="210" customWidth="1"/>
    <col min="12803" max="12803" width="13.75" style="210" customWidth="1"/>
    <col min="12804" max="12807" width="14.375" style="210" customWidth="1"/>
    <col min="12808" max="12808" width="12.875" style="210" customWidth="1"/>
    <col min="12809" max="12809" width="13.75" style="210" customWidth="1"/>
    <col min="12810" max="13056" width="9" style="210"/>
    <col min="13057" max="13057" width="5" style="210" customWidth="1"/>
    <col min="13058" max="13058" width="37.25" style="210" customWidth="1"/>
    <col min="13059" max="13059" width="13.75" style="210" customWidth="1"/>
    <col min="13060" max="13063" width="14.375" style="210" customWidth="1"/>
    <col min="13064" max="13064" width="12.875" style="210" customWidth="1"/>
    <col min="13065" max="13065" width="13.75" style="210" customWidth="1"/>
    <col min="13066" max="13312" width="9" style="210"/>
    <col min="13313" max="13313" width="5" style="210" customWidth="1"/>
    <col min="13314" max="13314" width="37.25" style="210" customWidth="1"/>
    <col min="13315" max="13315" width="13.75" style="210" customWidth="1"/>
    <col min="13316" max="13319" width="14.375" style="210" customWidth="1"/>
    <col min="13320" max="13320" width="12.875" style="210" customWidth="1"/>
    <col min="13321" max="13321" width="13.75" style="210" customWidth="1"/>
    <col min="13322" max="13568" width="9" style="210"/>
    <col min="13569" max="13569" width="5" style="210" customWidth="1"/>
    <col min="13570" max="13570" width="37.25" style="210" customWidth="1"/>
    <col min="13571" max="13571" width="13.75" style="210" customWidth="1"/>
    <col min="13572" max="13575" width="14.375" style="210" customWidth="1"/>
    <col min="13576" max="13576" width="12.875" style="210" customWidth="1"/>
    <col min="13577" max="13577" width="13.75" style="210" customWidth="1"/>
    <col min="13578" max="13824" width="9" style="210"/>
    <col min="13825" max="13825" width="5" style="210" customWidth="1"/>
    <col min="13826" max="13826" width="37.25" style="210" customWidth="1"/>
    <col min="13827" max="13827" width="13.75" style="210" customWidth="1"/>
    <col min="13828" max="13831" width="14.375" style="210" customWidth="1"/>
    <col min="13832" max="13832" width="12.875" style="210" customWidth="1"/>
    <col min="13833" max="13833" width="13.75" style="210" customWidth="1"/>
    <col min="13834" max="14080" width="9" style="210"/>
    <col min="14081" max="14081" width="5" style="210" customWidth="1"/>
    <col min="14082" max="14082" width="37.25" style="210" customWidth="1"/>
    <col min="14083" max="14083" width="13.75" style="210" customWidth="1"/>
    <col min="14084" max="14087" width="14.375" style="210" customWidth="1"/>
    <col min="14088" max="14088" width="12.875" style="210" customWidth="1"/>
    <col min="14089" max="14089" width="13.75" style="210" customWidth="1"/>
    <col min="14090" max="14336" width="9" style="210"/>
    <col min="14337" max="14337" width="5" style="210" customWidth="1"/>
    <col min="14338" max="14338" width="37.25" style="210" customWidth="1"/>
    <col min="14339" max="14339" width="13.75" style="210" customWidth="1"/>
    <col min="14340" max="14343" width="14.375" style="210" customWidth="1"/>
    <col min="14344" max="14344" width="12.875" style="210" customWidth="1"/>
    <col min="14345" max="14345" width="13.75" style="210" customWidth="1"/>
    <col min="14346" max="14592" width="9" style="210"/>
    <col min="14593" max="14593" width="5" style="210" customWidth="1"/>
    <col min="14594" max="14594" width="37.25" style="210" customWidth="1"/>
    <col min="14595" max="14595" width="13.75" style="210" customWidth="1"/>
    <col min="14596" max="14599" width="14.375" style="210" customWidth="1"/>
    <col min="14600" max="14600" width="12.875" style="210" customWidth="1"/>
    <col min="14601" max="14601" width="13.75" style="210" customWidth="1"/>
    <col min="14602" max="14848" width="9" style="210"/>
    <col min="14849" max="14849" width="5" style="210" customWidth="1"/>
    <col min="14850" max="14850" width="37.25" style="210" customWidth="1"/>
    <col min="14851" max="14851" width="13.75" style="210" customWidth="1"/>
    <col min="14852" max="14855" width="14.375" style="210" customWidth="1"/>
    <col min="14856" max="14856" width="12.875" style="210" customWidth="1"/>
    <col min="14857" max="14857" width="13.75" style="210" customWidth="1"/>
    <col min="14858" max="15104" width="9" style="210"/>
    <col min="15105" max="15105" width="5" style="210" customWidth="1"/>
    <col min="15106" max="15106" width="37.25" style="210" customWidth="1"/>
    <col min="15107" max="15107" width="13.75" style="210" customWidth="1"/>
    <col min="15108" max="15111" width="14.375" style="210" customWidth="1"/>
    <col min="15112" max="15112" width="12.875" style="210" customWidth="1"/>
    <col min="15113" max="15113" width="13.75" style="210" customWidth="1"/>
    <col min="15114" max="15360" width="9" style="210"/>
    <col min="15361" max="15361" width="5" style="210" customWidth="1"/>
    <col min="15362" max="15362" width="37.25" style="210" customWidth="1"/>
    <col min="15363" max="15363" width="13.75" style="210" customWidth="1"/>
    <col min="15364" max="15367" width="14.375" style="210" customWidth="1"/>
    <col min="15368" max="15368" width="12.875" style="210" customWidth="1"/>
    <col min="15369" max="15369" width="13.75" style="210" customWidth="1"/>
    <col min="15370" max="15616" width="9" style="210"/>
    <col min="15617" max="15617" width="5" style="210" customWidth="1"/>
    <col min="15618" max="15618" width="37.25" style="210" customWidth="1"/>
    <col min="15619" max="15619" width="13.75" style="210" customWidth="1"/>
    <col min="15620" max="15623" width="14.375" style="210" customWidth="1"/>
    <col min="15624" max="15624" width="12.875" style="210" customWidth="1"/>
    <col min="15625" max="15625" width="13.75" style="210" customWidth="1"/>
    <col min="15626" max="15872" width="9" style="210"/>
    <col min="15873" max="15873" width="5" style="210" customWidth="1"/>
    <col min="15874" max="15874" width="37.25" style="210" customWidth="1"/>
    <col min="15875" max="15875" width="13.75" style="210" customWidth="1"/>
    <col min="15876" max="15879" width="14.375" style="210" customWidth="1"/>
    <col min="15880" max="15880" width="12.875" style="210" customWidth="1"/>
    <col min="15881" max="15881" width="13.75" style="210" customWidth="1"/>
    <col min="15882" max="16128" width="9" style="210"/>
    <col min="16129" max="16129" width="5" style="210" customWidth="1"/>
    <col min="16130" max="16130" width="37.25" style="210" customWidth="1"/>
    <col min="16131" max="16131" width="13.75" style="210" customWidth="1"/>
    <col min="16132" max="16135" width="14.375" style="210" customWidth="1"/>
    <col min="16136" max="16136" width="12.875" style="210" customWidth="1"/>
    <col min="16137" max="16137" width="13.75" style="210" customWidth="1"/>
    <col min="16138" max="16384" width="9" style="210"/>
  </cols>
  <sheetData>
    <row r="1" spans="1:10" s="183" customFormat="1" x14ac:dyDescent="0.5">
      <c r="A1" s="258" t="s">
        <v>1359</v>
      </c>
      <c r="B1" s="258"/>
      <c r="C1" s="258"/>
      <c r="D1" s="258"/>
      <c r="E1" s="258"/>
      <c r="F1" s="258"/>
      <c r="G1" s="258"/>
      <c r="H1" s="258"/>
      <c r="I1" s="258"/>
    </row>
    <row r="2" spans="1:10" s="183" customFormat="1" x14ac:dyDescent="0.5">
      <c r="A2" s="258" t="s">
        <v>1360</v>
      </c>
      <c r="B2" s="258"/>
      <c r="C2" s="258"/>
      <c r="D2" s="258"/>
      <c r="E2" s="258"/>
      <c r="F2" s="258"/>
      <c r="G2" s="258"/>
      <c r="H2" s="258"/>
      <c r="I2" s="258"/>
    </row>
    <row r="3" spans="1:10" s="183" customFormat="1" x14ac:dyDescent="0.5">
      <c r="A3" s="258" t="s">
        <v>1361</v>
      </c>
      <c r="B3" s="258"/>
      <c r="C3" s="258"/>
      <c r="D3" s="258"/>
      <c r="E3" s="258"/>
      <c r="F3" s="258"/>
      <c r="G3" s="258"/>
      <c r="H3" s="258"/>
      <c r="I3" s="258"/>
    </row>
    <row r="4" spans="1:10" s="186" customFormat="1" ht="21" x14ac:dyDescent="0.45">
      <c r="A4" s="184"/>
      <c r="B4" s="184"/>
      <c r="C4" s="185"/>
    </row>
    <row r="5" spans="1:10" s="188" customFormat="1" ht="21" x14ac:dyDescent="0.45">
      <c r="A5" s="259" t="s">
        <v>14</v>
      </c>
      <c r="B5" s="259" t="s">
        <v>1362</v>
      </c>
      <c r="C5" s="260" t="s">
        <v>24</v>
      </c>
      <c r="D5" s="261" t="s">
        <v>337</v>
      </c>
      <c r="E5" s="261"/>
      <c r="F5" s="261"/>
      <c r="G5" s="261"/>
      <c r="H5" s="261"/>
      <c r="I5" s="262" t="s">
        <v>17</v>
      </c>
      <c r="J5" s="187"/>
    </row>
    <row r="6" spans="1:10" s="189" customFormat="1" ht="21" x14ac:dyDescent="0.2">
      <c r="A6" s="259"/>
      <c r="B6" s="259"/>
      <c r="C6" s="260"/>
      <c r="D6" s="263" t="s">
        <v>338</v>
      </c>
      <c r="E6" s="263"/>
      <c r="F6" s="264" t="s">
        <v>26</v>
      </c>
      <c r="G6" s="264"/>
      <c r="H6" s="264"/>
      <c r="I6" s="262"/>
    </row>
    <row r="7" spans="1:10" s="188" customFormat="1" ht="54" x14ac:dyDescent="0.45">
      <c r="A7" s="259"/>
      <c r="B7" s="259"/>
      <c r="C7" s="260"/>
      <c r="D7" s="190" t="s">
        <v>1363</v>
      </c>
      <c r="E7" s="190" t="s">
        <v>1364</v>
      </c>
      <c r="F7" s="191" t="s">
        <v>1363</v>
      </c>
      <c r="G7" s="191" t="s">
        <v>1364</v>
      </c>
      <c r="H7" s="191" t="s">
        <v>1365</v>
      </c>
      <c r="I7" s="262"/>
      <c r="J7" s="187"/>
    </row>
    <row r="8" spans="1:10" s="195" customFormat="1" ht="21" x14ac:dyDescent="0.2">
      <c r="A8" s="192">
        <v>1</v>
      </c>
      <c r="B8" s="193" t="s">
        <v>288</v>
      </c>
      <c r="C8" s="194">
        <v>3194375</v>
      </c>
      <c r="D8" s="194">
        <v>0</v>
      </c>
      <c r="E8" s="194">
        <v>0</v>
      </c>
      <c r="F8" s="194">
        <v>81138.25</v>
      </c>
      <c r="G8" s="194">
        <v>81138.25</v>
      </c>
      <c r="H8" s="194">
        <v>0</v>
      </c>
      <c r="I8" s="194">
        <v>3032098.5</v>
      </c>
    </row>
    <row r="9" spans="1:10" s="198" customFormat="1" ht="21" x14ac:dyDescent="0.2">
      <c r="A9" s="196">
        <v>2</v>
      </c>
      <c r="B9" s="193" t="s">
        <v>48</v>
      </c>
      <c r="C9" s="197">
        <v>777219.22</v>
      </c>
      <c r="D9" s="197">
        <v>40000</v>
      </c>
      <c r="E9" s="197">
        <v>40000</v>
      </c>
      <c r="F9" s="197">
        <v>2924.01</v>
      </c>
      <c r="G9" s="197">
        <v>2924.01</v>
      </c>
      <c r="H9" s="197">
        <v>0</v>
      </c>
      <c r="I9" s="197">
        <v>691371.2</v>
      </c>
    </row>
    <row r="10" spans="1:10" s="198" customFormat="1" ht="21" x14ac:dyDescent="0.2">
      <c r="A10" s="196">
        <v>3</v>
      </c>
      <c r="B10" s="193" t="s">
        <v>1139</v>
      </c>
      <c r="C10" s="197">
        <v>8462923.2699999996</v>
      </c>
      <c r="D10" s="197">
        <v>241939.98999999996</v>
      </c>
      <c r="E10" s="197">
        <v>241939.98999999996</v>
      </c>
      <c r="F10" s="197">
        <v>289791</v>
      </c>
      <c r="G10" s="197">
        <v>289791</v>
      </c>
      <c r="H10" s="197">
        <v>0</v>
      </c>
      <c r="I10" s="197">
        <v>7399461.29</v>
      </c>
    </row>
    <row r="11" spans="1:10" s="202" customFormat="1" ht="21" x14ac:dyDescent="0.2">
      <c r="A11" s="199">
        <v>4</v>
      </c>
      <c r="B11" s="200" t="s">
        <v>63</v>
      </c>
      <c r="C11" s="201">
        <v>345550</v>
      </c>
      <c r="D11" s="201">
        <v>1677.5</v>
      </c>
      <c r="E11" s="201">
        <v>1677.5</v>
      </c>
      <c r="F11" s="201">
        <v>0</v>
      </c>
      <c r="G11" s="201">
        <v>0</v>
      </c>
      <c r="H11" s="201">
        <v>0</v>
      </c>
      <c r="I11" s="201">
        <v>342195</v>
      </c>
    </row>
    <row r="12" spans="1:10" s="198" customFormat="1" ht="21" x14ac:dyDescent="0.2">
      <c r="A12" s="192">
        <v>5</v>
      </c>
      <c r="B12" s="193" t="s">
        <v>3</v>
      </c>
      <c r="C12" s="197">
        <v>5687959</v>
      </c>
      <c r="D12" s="197">
        <v>97970</v>
      </c>
      <c r="E12" s="197">
        <v>97970</v>
      </c>
      <c r="F12" s="197">
        <v>51225</v>
      </c>
      <c r="G12" s="197">
        <v>51225</v>
      </c>
      <c r="H12" s="197">
        <v>0</v>
      </c>
      <c r="I12" s="197">
        <v>5389569</v>
      </c>
    </row>
    <row r="13" spans="1:10" s="198" customFormat="1" ht="21" x14ac:dyDescent="0.2">
      <c r="A13" s="196">
        <v>6</v>
      </c>
      <c r="B13" s="193" t="s">
        <v>675</v>
      </c>
      <c r="C13" s="197">
        <v>321658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321658</v>
      </c>
    </row>
    <row r="14" spans="1:10" s="198" customFormat="1" ht="21" x14ac:dyDescent="0.2">
      <c r="A14" s="196">
        <v>7</v>
      </c>
      <c r="B14" s="193" t="s">
        <v>37</v>
      </c>
      <c r="C14" s="197">
        <v>1217800</v>
      </c>
      <c r="D14" s="197">
        <v>15105</v>
      </c>
      <c r="E14" s="197">
        <v>15105</v>
      </c>
      <c r="F14" s="197">
        <v>0</v>
      </c>
      <c r="G14" s="197">
        <v>0</v>
      </c>
      <c r="H14" s="197">
        <v>0</v>
      </c>
      <c r="I14" s="197">
        <v>1187590</v>
      </c>
    </row>
    <row r="15" spans="1:10" s="202" customFormat="1" ht="21" x14ac:dyDescent="0.2">
      <c r="A15" s="199">
        <v>8</v>
      </c>
      <c r="B15" s="200" t="s">
        <v>2</v>
      </c>
      <c r="C15" s="201">
        <v>5890279.04</v>
      </c>
      <c r="D15" s="201">
        <v>360146.95</v>
      </c>
      <c r="E15" s="201">
        <v>360146.95</v>
      </c>
      <c r="F15" s="201">
        <v>0</v>
      </c>
      <c r="G15" s="201">
        <v>0</v>
      </c>
      <c r="H15" s="201">
        <v>0</v>
      </c>
      <c r="I15" s="201">
        <v>5169985.1400000006</v>
      </c>
    </row>
    <row r="16" spans="1:10" s="198" customFormat="1" ht="21" x14ac:dyDescent="0.2">
      <c r="A16" s="192">
        <v>9</v>
      </c>
      <c r="B16" s="193" t="s">
        <v>513</v>
      </c>
      <c r="C16" s="197">
        <v>4608282</v>
      </c>
      <c r="D16" s="197">
        <v>298486</v>
      </c>
      <c r="E16" s="197">
        <v>298486</v>
      </c>
      <c r="F16" s="197">
        <v>0</v>
      </c>
      <c r="G16" s="197">
        <v>0</v>
      </c>
      <c r="H16" s="197">
        <v>0</v>
      </c>
      <c r="I16" s="197">
        <v>4011310</v>
      </c>
    </row>
    <row r="17" spans="1:9" s="202" customFormat="1" ht="21" x14ac:dyDescent="0.2">
      <c r="A17" s="196">
        <v>10</v>
      </c>
      <c r="B17" s="200" t="s">
        <v>255</v>
      </c>
      <c r="C17" s="201">
        <v>2115946</v>
      </c>
      <c r="D17" s="201">
        <v>0</v>
      </c>
      <c r="E17" s="201">
        <v>0</v>
      </c>
      <c r="F17" s="201">
        <v>35745.504999999997</v>
      </c>
      <c r="G17" s="201">
        <v>35745.495000000003</v>
      </c>
      <c r="H17" s="201">
        <v>0</v>
      </c>
      <c r="I17" s="201">
        <v>2044455</v>
      </c>
    </row>
    <row r="18" spans="1:9" s="198" customFormat="1" ht="21" x14ac:dyDescent="0.2">
      <c r="A18" s="196">
        <v>11</v>
      </c>
      <c r="B18" s="193" t="s">
        <v>7</v>
      </c>
      <c r="C18" s="197">
        <v>2703220</v>
      </c>
      <c r="D18" s="197">
        <v>80000</v>
      </c>
      <c r="E18" s="197">
        <v>80000</v>
      </c>
      <c r="F18" s="197">
        <v>0</v>
      </c>
      <c r="G18" s="197">
        <v>0</v>
      </c>
      <c r="H18" s="197">
        <v>0</v>
      </c>
      <c r="I18" s="197">
        <v>2543220</v>
      </c>
    </row>
    <row r="19" spans="1:9" s="202" customFormat="1" ht="21" x14ac:dyDescent="0.2">
      <c r="A19" s="199">
        <v>12</v>
      </c>
      <c r="B19" s="200" t="s">
        <v>32</v>
      </c>
      <c r="C19" s="201">
        <v>366582</v>
      </c>
      <c r="D19" s="201">
        <v>29326.560000000001</v>
      </c>
      <c r="E19" s="201">
        <v>29326.560000000001</v>
      </c>
      <c r="F19" s="201">
        <v>0</v>
      </c>
      <c r="G19" s="201">
        <v>0</v>
      </c>
      <c r="H19" s="201">
        <v>0</v>
      </c>
      <c r="I19" s="201">
        <v>307928.88</v>
      </c>
    </row>
    <row r="20" spans="1:9" s="198" customFormat="1" ht="21" x14ac:dyDescent="0.2">
      <c r="A20" s="192">
        <v>13</v>
      </c>
      <c r="B20" s="193" t="s">
        <v>1350</v>
      </c>
      <c r="C20" s="197">
        <v>922108</v>
      </c>
      <c r="D20" s="197">
        <v>46105.4</v>
      </c>
      <c r="E20" s="197">
        <v>46105.4</v>
      </c>
      <c r="F20" s="197">
        <v>0</v>
      </c>
      <c r="G20" s="197">
        <v>0</v>
      </c>
      <c r="H20" s="197">
        <v>0</v>
      </c>
      <c r="I20" s="197">
        <v>829897.2</v>
      </c>
    </row>
    <row r="21" spans="1:9" s="207" customFormat="1" ht="21.75" thickBot="1" x14ac:dyDescent="0.5">
      <c r="A21" s="265" t="s">
        <v>1366</v>
      </c>
      <c r="B21" s="266"/>
      <c r="C21" s="203">
        <f t="shared" ref="C21:I21" si="0">SUM(C8+C9+C10+C11+C12+C13+C14+C15+C16+C17+C18+C19+C20)</f>
        <v>36613901.530000001</v>
      </c>
      <c r="D21" s="204">
        <f t="shared" si="0"/>
        <v>1210757.3999999999</v>
      </c>
      <c r="E21" s="204">
        <f t="shared" si="0"/>
        <v>1210757.3999999999</v>
      </c>
      <c r="F21" s="205">
        <f t="shared" si="0"/>
        <v>460823.76500000001</v>
      </c>
      <c r="G21" s="205">
        <f t="shared" si="0"/>
        <v>460823.755</v>
      </c>
      <c r="H21" s="205">
        <f t="shared" si="0"/>
        <v>0</v>
      </c>
      <c r="I21" s="206">
        <f t="shared" si="0"/>
        <v>33270739.210000001</v>
      </c>
    </row>
    <row r="22" spans="1:9" ht="24" thickTop="1" x14ac:dyDescent="0.5"/>
    <row r="26" spans="1:9" x14ac:dyDescent="0.5">
      <c r="D26" s="209"/>
      <c r="E26" s="209"/>
      <c r="F26" s="209"/>
      <c r="G26" s="209"/>
      <c r="H26" s="209"/>
      <c r="I26" s="209"/>
    </row>
    <row r="27" spans="1:9" x14ac:dyDescent="0.5">
      <c r="D27" s="209"/>
      <c r="E27" s="209"/>
      <c r="F27" s="209"/>
      <c r="G27" s="209"/>
      <c r="H27" s="209"/>
      <c r="I27" s="209"/>
    </row>
    <row r="47" spans="2:10" x14ac:dyDescent="0.5">
      <c r="B47" s="211"/>
      <c r="C47" s="256"/>
      <c r="D47" s="256"/>
      <c r="E47" s="256"/>
      <c r="F47" s="257"/>
      <c r="G47" s="257"/>
      <c r="H47" s="257"/>
      <c r="I47" s="257"/>
      <c r="J47" s="212"/>
    </row>
    <row r="48" spans="2:10" x14ac:dyDescent="0.5">
      <c r="B48" s="211"/>
      <c r="C48" s="256"/>
      <c r="D48" s="256"/>
      <c r="E48" s="256"/>
      <c r="F48" s="257"/>
      <c r="G48" s="257"/>
      <c r="H48" s="257"/>
      <c r="I48" s="257"/>
      <c r="J48" s="212"/>
    </row>
    <row r="49" spans="2:10" x14ac:dyDescent="0.5">
      <c r="B49" s="211"/>
      <c r="C49" s="256"/>
      <c r="D49" s="256"/>
      <c r="E49" s="256"/>
      <c r="F49" s="257"/>
      <c r="G49" s="257"/>
      <c r="H49" s="257"/>
      <c r="I49" s="257"/>
      <c r="J49" s="212"/>
    </row>
  </sheetData>
  <mergeCells count="17">
    <mergeCell ref="F48:I48"/>
    <mergeCell ref="C49:E49"/>
    <mergeCell ref="F49:I49"/>
    <mergeCell ref="A1:I1"/>
    <mergeCell ref="A2:I2"/>
    <mergeCell ref="A3:I3"/>
    <mergeCell ref="A5:A7"/>
    <mergeCell ref="B5:B7"/>
    <mergeCell ref="C5:C7"/>
    <mergeCell ref="D5:H5"/>
    <mergeCell ref="I5:I7"/>
    <mergeCell ref="D6:E6"/>
    <mergeCell ref="F6:H6"/>
    <mergeCell ref="A21:B21"/>
    <mergeCell ref="C47:E47"/>
    <mergeCell ref="F47:I47"/>
    <mergeCell ref="C48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68"/>
  <sheetViews>
    <sheetView workbookViewId="0">
      <selection activeCell="D156" sqref="D156"/>
    </sheetView>
  </sheetViews>
  <sheetFormatPr defaultRowHeight="18.75" x14ac:dyDescent="0.4"/>
  <cols>
    <col min="1" max="1" width="4.625" style="251" customWidth="1"/>
    <col min="2" max="2" width="9.125" style="252" customWidth="1"/>
    <col min="3" max="3" width="10.625" style="251" customWidth="1"/>
    <col min="4" max="4" width="16.625" style="251" customWidth="1"/>
    <col min="5" max="5" width="22.625" style="253" customWidth="1"/>
    <col min="6" max="7" width="17.125" style="217" customWidth="1"/>
    <col min="8" max="8" width="28.125" style="217" customWidth="1"/>
    <col min="9" max="9" width="12.625" style="254" customWidth="1"/>
    <col min="10" max="13" width="11.625" style="213" customWidth="1"/>
    <col min="14" max="14" width="9.625" style="213" customWidth="1"/>
    <col min="15" max="15" width="11.625" style="213" customWidth="1"/>
    <col min="16" max="256" width="9" style="213"/>
    <col min="257" max="257" width="4.625" style="213" customWidth="1"/>
    <col min="258" max="258" width="9.125" style="213" customWidth="1"/>
    <col min="259" max="259" width="10.625" style="213" customWidth="1"/>
    <col min="260" max="260" width="16.625" style="213" customWidth="1"/>
    <col min="261" max="261" width="22.625" style="213" customWidth="1"/>
    <col min="262" max="263" width="17.125" style="213" customWidth="1"/>
    <col min="264" max="264" width="28.125" style="213" customWidth="1"/>
    <col min="265" max="265" width="12.625" style="213" customWidth="1"/>
    <col min="266" max="269" width="11.625" style="213" customWidth="1"/>
    <col min="270" max="270" width="9.625" style="213" customWidth="1"/>
    <col min="271" max="271" width="11.625" style="213" customWidth="1"/>
    <col min="272" max="512" width="9" style="213"/>
    <col min="513" max="513" width="4.625" style="213" customWidth="1"/>
    <col min="514" max="514" width="9.125" style="213" customWidth="1"/>
    <col min="515" max="515" width="10.625" style="213" customWidth="1"/>
    <col min="516" max="516" width="16.625" style="213" customWidth="1"/>
    <col min="517" max="517" width="22.625" style="213" customWidth="1"/>
    <col min="518" max="519" width="17.125" style="213" customWidth="1"/>
    <col min="520" max="520" width="28.125" style="213" customWidth="1"/>
    <col min="521" max="521" width="12.625" style="213" customWidth="1"/>
    <col min="522" max="525" width="11.625" style="213" customWidth="1"/>
    <col min="526" max="526" width="9.625" style="213" customWidth="1"/>
    <col min="527" max="527" width="11.625" style="213" customWidth="1"/>
    <col min="528" max="768" width="9" style="213"/>
    <col min="769" max="769" width="4.625" style="213" customWidth="1"/>
    <col min="770" max="770" width="9.125" style="213" customWidth="1"/>
    <col min="771" max="771" width="10.625" style="213" customWidth="1"/>
    <col min="772" max="772" width="16.625" style="213" customWidth="1"/>
    <col min="773" max="773" width="22.625" style="213" customWidth="1"/>
    <col min="774" max="775" width="17.125" style="213" customWidth="1"/>
    <col min="776" max="776" width="28.125" style="213" customWidth="1"/>
    <col min="777" max="777" width="12.625" style="213" customWidth="1"/>
    <col min="778" max="781" width="11.625" style="213" customWidth="1"/>
    <col min="782" max="782" width="9.625" style="213" customWidth="1"/>
    <col min="783" max="783" width="11.625" style="213" customWidth="1"/>
    <col min="784" max="1024" width="9" style="213"/>
    <col min="1025" max="1025" width="4.625" style="213" customWidth="1"/>
    <col min="1026" max="1026" width="9.125" style="213" customWidth="1"/>
    <col min="1027" max="1027" width="10.625" style="213" customWidth="1"/>
    <col min="1028" max="1028" width="16.625" style="213" customWidth="1"/>
    <col min="1029" max="1029" width="22.625" style="213" customWidth="1"/>
    <col min="1030" max="1031" width="17.125" style="213" customWidth="1"/>
    <col min="1032" max="1032" width="28.125" style="213" customWidth="1"/>
    <col min="1033" max="1033" width="12.625" style="213" customWidth="1"/>
    <col min="1034" max="1037" width="11.625" style="213" customWidth="1"/>
    <col min="1038" max="1038" width="9.625" style="213" customWidth="1"/>
    <col min="1039" max="1039" width="11.625" style="213" customWidth="1"/>
    <col min="1040" max="1280" width="9" style="213"/>
    <col min="1281" max="1281" width="4.625" style="213" customWidth="1"/>
    <col min="1282" max="1282" width="9.125" style="213" customWidth="1"/>
    <col min="1283" max="1283" width="10.625" style="213" customWidth="1"/>
    <col min="1284" max="1284" width="16.625" style="213" customWidth="1"/>
    <col min="1285" max="1285" width="22.625" style="213" customWidth="1"/>
    <col min="1286" max="1287" width="17.125" style="213" customWidth="1"/>
    <col min="1288" max="1288" width="28.125" style="213" customWidth="1"/>
    <col min="1289" max="1289" width="12.625" style="213" customWidth="1"/>
    <col min="1290" max="1293" width="11.625" style="213" customWidth="1"/>
    <col min="1294" max="1294" width="9.625" style="213" customWidth="1"/>
    <col min="1295" max="1295" width="11.625" style="213" customWidth="1"/>
    <col min="1296" max="1536" width="9" style="213"/>
    <col min="1537" max="1537" width="4.625" style="213" customWidth="1"/>
    <col min="1538" max="1538" width="9.125" style="213" customWidth="1"/>
    <col min="1539" max="1539" width="10.625" style="213" customWidth="1"/>
    <col min="1540" max="1540" width="16.625" style="213" customWidth="1"/>
    <col min="1541" max="1541" width="22.625" style="213" customWidth="1"/>
    <col min="1542" max="1543" width="17.125" style="213" customWidth="1"/>
    <col min="1544" max="1544" width="28.125" style="213" customWidth="1"/>
    <col min="1545" max="1545" width="12.625" style="213" customWidth="1"/>
    <col min="1546" max="1549" width="11.625" style="213" customWidth="1"/>
    <col min="1550" max="1550" width="9.625" style="213" customWidth="1"/>
    <col min="1551" max="1551" width="11.625" style="213" customWidth="1"/>
    <col min="1552" max="1792" width="9" style="213"/>
    <col min="1793" max="1793" width="4.625" style="213" customWidth="1"/>
    <col min="1794" max="1794" width="9.125" style="213" customWidth="1"/>
    <col min="1795" max="1795" width="10.625" style="213" customWidth="1"/>
    <col min="1796" max="1796" width="16.625" style="213" customWidth="1"/>
    <col min="1797" max="1797" width="22.625" style="213" customWidth="1"/>
    <col min="1798" max="1799" width="17.125" style="213" customWidth="1"/>
    <col min="1800" max="1800" width="28.125" style="213" customWidth="1"/>
    <col min="1801" max="1801" width="12.625" style="213" customWidth="1"/>
    <col min="1802" max="1805" width="11.625" style="213" customWidth="1"/>
    <col min="1806" max="1806" width="9.625" style="213" customWidth="1"/>
    <col min="1807" max="1807" width="11.625" style="213" customWidth="1"/>
    <col min="1808" max="2048" width="9" style="213"/>
    <col min="2049" max="2049" width="4.625" style="213" customWidth="1"/>
    <col min="2050" max="2050" width="9.125" style="213" customWidth="1"/>
    <col min="2051" max="2051" width="10.625" style="213" customWidth="1"/>
    <col min="2052" max="2052" width="16.625" style="213" customWidth="1"/>
    <col min="2053" max="2053" width="22.625" style="213" customWidth="1"/>
    <col min="2054" max="2055" width="17.125" style="213" customWidth="1"/>
    <col min="2056" max="2056" width="28.125" style="213" customWidth="1"/>
    <col min="2057" max="2057" width="12.625" style="213" customWidth="1"/>
    <col min="2058" max="2061" width="11.625" style="213" customWidth="1"/>
    <col min="2062" max="2062" width="9.625" style="213" customWidth="1"/>
    <col min="2063" max="2063" width="11.625" style="213" customWidth="1"/>
    <col min="2064" max="2304" width="9" style="213"/>
    <col min="2305" max="2305" width="4.625" style="213" customWidth="1"/>
    <col min="2306" max="2306" width="9.125" style="213" customWidth="1"/>
    <col min="2307" max="2307" width="10.625" style="213" customWidth="1"/>
    <col min="2308" max="2308" width="16.625" style="213" customWidth="1"/>
    <col min="2309" max="2309" width="22.625" style="213" customWidth="1"/>
    <col min="2310" max="2311" width="17.125" style="213" customWidth="1"/>
    <col min="2312" max="2312" width="28.125" style="213" customWidth="1"/>
    <col min="2313" max="2313" width="12.625" style="213" customWidth="1"/>
    <col min="2314" max="2317" width="11.625" style="213" customWidth="1"/>
    <col min="2318" max="2318" width="9.625" style="213" customWidth="1"/>
    <col min="2319" max="2319" width="11.625" style="213" customWidth="1"/>
    <col min="2320" max="2560" width="9" style="213"/>
    <col min="2561" max="2561" width="4.625" style="213" customWidth="1"/>
    <col min="2562" max="2562" width="9.125" style="213" customWidth="1"/>
    <col min="2563" max="2563" width="10.625" style="213" customWidth="1"/>
    <col min="2564" max="2564" width="16.625" style="213" customWidth="1"/>
    <col min="2565" max="2565" width="22.625" style="213" customWidth="1"/>
    <col min="2566" max="2567" width="17.125" style="213" customWidth="1"/>
    <col min="2568" max="2568" width="28.125" style="213" customWidth="1"/>
    <col min="2569" max="2569" width="12.625" style="213" customWidth="1"/>
    <col min="2570" max="2573" width="11.625" style="213" customWidth="1"/>
    <col min="2574" max="2574" width="9.625" style="213" customWidth="1"/>
    <col min="2575" max="2575" width="11.625" style="213" customWidth="1"/>
    <col min="2576" max="2816" width="9" style="213"/>
    <col min="2817" max="2817" width="4.625" style="213" customWidth="1"/>
    <col min="2818" max="2818" width="9.125" style="213" customWidth="1"/>
    <col min="2819" max="2819" width="10.625" style="213" customWidth="1"/>
    <col min="2820" max="2820" width="16.625" style="213" customWidth="1"/>
    <col min="2821" max="2821" width="22.625" style="213" customWidth="1"/>
    <col min="2822" max="2823" width="17.125" style="213" customWidth="1"/>
    <col min="2824" max="2824" width="28.125" style="213" customWidth="1"/>
    <col min="2825" max="2825" width="12.625" style="213" customWidth="1"/>
    <col min="2826" max="2829" width="11.625" style="213" customWidth="1"/>
    <col min="2830" max="2830" width="9.625" style="213" customWidth="1"/>
    <col min="2831" max="2831" width="11.625" style="213" customWidth="1"/>
    <col min="2832" max="3072" width="9" style="213"/>
    <col min="3073" max="3073" width="4.625" style="213" customWidth="1"/>
    <col min="3074" max="3074" width="9.125" style="213" customWidth="1"/>
    <col min="3075" max="3075" width="10.625" style="213" customWidth="1"/>
    <col min="3076" max="3076" width="16.625" style="213" customWidth="1"/>
    <col min="3077" max="3077" width="22.625" style="213" customWidth="1"/>
    <col min="3078" max="3079" width="17.125" style="213" customWidth="1"/>
    <col min="3080" max="3080" width="28.125" style="213" customWidth="1"/>
    <col min="3081" max="3081" width="12.625" style="213" customWidth="1"/>
    <col min="3082" max="3085" width="11.625" style="213" customWidth="1"/>
    <col min="3086" max="3086" width="9.625" style="213" customWidth="1"/>
    <col min="3087" max="3087" width="11.625" style="213" customWidth="1"/>
    <col min="3088" max="3328" width="9" style="213"/>
    <col min="3329" max="3329" width="4.625" style="213" customWidth="1"/>
    <col min="3330" max="3330" width="9.125" style="213" customWidth="1"/>
    <col min="3331" max="3331" width="10.625" style="213" customWidth="1"/>
    <col min="3332" max="3332" width="16.625" style="213" customWidth="1"/>
    <col min="3333" max="3333" width="22.625" style="213" customWidth="1"/>
    <col min="3334" max="3335" width="17.125" style="213" customWidth="1"/>
    <col min="3336" max="3336" width="28.125" style="213" customWidth="1"/>
    <col min="3337" max="3337" width="12.625" style="213" customWidth="1"/>
    <col min="3338" max="3341" width="11.625" style="213" customWidth="1"/>
    <col min="3342" max="3342" width="9.625" style="213" customWidth="1"/>
    <col min="3343" max="3343" width="11.625" style="213" customWidth="1"/>
    <col min="3344" max="3584" width="9" style="213"/>
    <col min="3585" max="3585" width="4.625" style="213" customWidth="1"/>
    <col min="3586" max="3586" width="9.125" style="213" customWidth="1"/>
    <col min="3587" max="3587" width="10.625" style="213" customWidth="1"/>
    <col min="3588" max="3588" width="16.625" style="213" customWidth="1"/>
    <col min="3589" max="3589" width="22.625" style="213" customWidth="1"/>
    <col min="3590" max="3591" width="17.125" style="213" customWidth="1"/>
    <col min="3592" max="3592" width="28.125" style="213" customWidth="1"/>
    <col min="3593" max="3593" width="12.625" style="213" customWidth="1"/>
    <col min="3594" max="3597" width="11.625" style="213" customWidth="1"/>
    <col min="3598" max="3598" width="9.625" style="213" customWidth="1"/>
    <col min="3599" max="3599" width="11.625" style="213" customWidth="1"/>
    <col min="3600" max="3840" width="9" style="213"/>
    <col min="3841" max="3841" width="4.625" style="213" customWidth="1"/>
    <col min="3842" max="3842" width="9.125" style="213" customWidth="1"/>
    <col min="3843" max="3843" width="10.625" style="213" customWidth="1"/>
    <col min="3844" max="3844" width="16.625" style="213" customWidth="1"/>
    <col min="3845" max="3845" width="22.625" style="213" customWidth="1"/>
    <col min="3846" max="3847" width="17.125" style="213" customWidth="1"/>
    <col min="3848" max="3848" width="28.125" style="213" customWidth="1"/>
    <col min="3849" max="3849" width="12.625" style="213" customWidth="1"/>
    <col min="3850" max="3853" width="11.625" style="213" customWidth="1"/>
    <col min="3854" max="3854" width="9.625" style="213" customWidth="1"/>
    <col min="3855" max="3855" width="11.625" style="213" customWidth="1"/>
    <col min="3856" max="4096" width="9" style="213"/>
    <col min="4097" max="4097" width="4.625" style="213" customWidth="1"/>
    <col min="4098" max="4098" width="9.125" style="213" customWidth="1"/>
    <col min="4099" max="4099" width="10.625" style="213" customWidth="1"/>
    <col min="4100" max="4100" width="16.625" style="213" customWidth="1"/>
    <col min="4101" max="4101" width="22.625" style="213" customWidth="1"/>
    <col min="4102" max="4103" width="17.125" style="213" customWidth="1"/>
    <col min="4104" max="4104" width="28.125" style="213" customWidth="1"/>
    <col min="4105" max="4105" width="12.625" style="213" customWidth="1"/>
    <col min="4106" max="4109" width="11.625" style="213" customWidth="1"/>
    <col min="4110" max="4110" width="9.625" style="213" customWidth="1"/>
    <col min="4111" max="4111" width="11.625" style="213" customWidth="1"/>
    <col min="4112" max="4352" width="9" style="213"/>
    <col min="4353" max="4353" width="4.625" style="213" customWidth="1"/>
    <col min="4354" max="4354" width="9.125" style="213" customWidth="1"/>
    <col min="4355" max="4355" width="10.625" style="213" customWidth="1"/>
    <col min="4356" max="4356" width="16.625" style="213" customWidth="1"/>
    <col min="4357" max="4357" width="22.625" style="213" customWidth="1"/>
    <col min="4358" max="4359" width="17.125" style="213" customWidth="1"/>
    <col min="4360" max="4360" width="28.125" style="213" customWidth="1"/>
    <col min="4361" max="4361" width="12.625" style="213" customWidth="1"/>
    <col min="4362" max="4365" width="11.625" style="213" customWidth="1"/>
    <col min="4366" max="4366" width="9.625" style="213" customWidth="1"/>
    <col min="4367" max="4367" width="11.625" style="213" customWidth="1"/>
    <col min="4368" max="4608" width="9" style="213"/>
    <col min="4609" max="4609" width="4.625" style="213" customWidth="1"/>
    <col min="4610" max="4610" width="9.125" style="213" customWidth="1"/>
    <col min="4611" max="4611" width="10.625" style="213" customWidth="1"/>
    <col min="4612" max="4612" width="16.625" style="213" customWidth="1"/>
    <col min="4613" max="4613" width="22.625" style="213" customWidth="1"/>
    <col min="4614" max="4615" width="17.125" style="213" customWidth="1"/>
    <col min="4616" max="4616" width="28.125" style="213" customWidth="1"/>
    <col min="4617" max="4617" width="12.625" style="213" customWidth="1"/>
    <col min="4618" max="4621" width="11.625" style="213" customWidth="1"/>
    <col min="4622" max="4622" width="9.625" style="213" customWidth="1"/>
    <col min="4623" max="4623" width="11.625" style="213" customWidth="1"/>
    <col min="4624" max="4864" width="9" style="213"/>
    <col min="4865" max="4865" width="4.625" style="213" customWidth="1"/>
    <col min="4866" max="4866" width="9.125" style="213" customWidth="1"/>
    <col min="4867" max="4867" width="10.625" style="213" customWidth="1"/>
    <col min="4868" max="4868" width="16.625" style="213" customWidth="1"/>
    <col min="4869" max="4869" width="22.625" style="213" customWidth="1"/>
    <col min="4870" max="4871" width="17.125" style="213" customWidth="1"/>
    <col min="4872" max="4872" width="28.125" style="213" customWidth="1"/>
    <col min="4873" max="4873" width="12.625" style="213" customWidth="1"/>
    <col min="4874" max="4877" width="11.625" style="213" customWidth="1"/>
    <col min="4878" max="4878" width="9.625" style="213" customWidth="1"/>
    <col min="4879" max="4879" width="11.625" style="213" customWidth="1"/>
    <col min="4880" max="5120" width="9" style="213"/>
    <col min="5121" max="5121" width="4.625" style="213" customWidth="1"/>
    <col min="5122" max="5122" width="9.125" style="213" customWidth="1"/>
    <col min="5123" max="5123" width="10.625" style="213" customWidth="1"/>
    <col min="5124" max="5124" width="16.625" style="213" customWidth="1"/>
    <col min="5125" max="5125" width="22.625" style="213" customWidth="1"/>
    <col min="5126" max="5127" width="17.125" style="213" customWidth="1"/>
    <col min="5128" max="5128" width="28.125" style="213" customWidth="1"/>
    <col min="5129" max="5129" width="12.625" style="213" customWidth="1"/>
    <col min="5130" max="5133" width="11.625" style="213" customWidth="1"/>
    <col min="5134" max="5134" width="9.625" style="213" customWidth="1"/>
    <col min="5135" max="5135" width="11.625" style="213" customWidth="1"/>
    <col min="5136" max="5376" width="9" style="213"/>
    <col min="5377" max="5377" width="4.625" style="213" customWidth="1"/>
    <col min="5378" max="5378" width="9.125" style="213" customWidth="1"/>
    <col min="5379" max="5379" width="10.625" style="213" customWidth="1"/>
    <col min="5380" max="5380" width="16.625" style="213" customWidth="1"/>
    <col min="5381" max="5381" width="22.625" style="213" customWidth="1"/>
    <col min="5382" max="5383" width="17.125" style="213" customWidth="1"/>
    <col min="5384" max="5384" width="28.125" style="213" customWidth="1"/>
    <col min="5385" max="5385" width="12.625" style="213" customWidth="1"/>
    <col min="5386" max="5389" width="11.625" style="213" customWidth="1"/>
    <col min="5390" max="5390" width="9.625" style="213" customWidth="1"/>
    <col min="5391" max="5391" width="11.625" style="213" customWidth="1"/>
    <col min="5392" max="5632" width="9" style="213"/>
    <col min="5633" max="5633" width="4.625" style="213" customWidth="1"/>
    <col min="5634" max="5634" width="9.125" style="213" customWidth="1"/>
    <col min="5635" max="5635" width="10.625" style="213" customWidth="1"/>
    <col min="5636" max="5636" width="16.625" style="213" customWidth="1"/>
    <col min="5637" max="5637" width="22.625" style="213" customWidth="1"/>
    <col min="5638" max="5639" width="17.125" style="213" customWidth="1"/>
    <col min="5640" max="5640" width="28.125" style="213" customWidth="1"/>
    <col min="5641" max="5641" width="12.625" style="213" customWidth="1"/>
    <col min="5642" max="5645" width="11.625" style="213" customWidth="1"/>
    <col min="5646" max="5646" width="9.625" style="213" customWidth="1"/>
    <col min="5647" max="5647" width="11.625" style="213" customWidth="1"/>
    <col min="5648" max="5888" width="9" style="213"/>
    <col min="5889" max="5889" width="4.625" style="213" customWidth="1"/>
    <col min="5890" max="5890" width="9.125" style="213" customWidth="1"/>
    <col min="5891" max="5891" width="10.625" style="213" customWidth="1"/>
    <col min="5892" max="5892" width="16.625" style="213" customWidth="1"/>
    <col min="5893" max="5893" width="22.625" style="213" customWidth="1"/>
    <col min="5894" max="5895" width="17.125" style="213" customWidth="1"/>
    <col min="5896" max="5896" width="28.125" style="213" customWidth="1"/>
    <col min="5897" max="5897" width="12.625" style="213" customWidth="1"/>
    <col min="5898" max="5901" width="11.625" style="213" customWidth="1"/>
    <col min="5902" max="5902" width="9.625" style="213" customWidth="1"/>
    <col min="5903" max="5903" width="11.625" style="213" customWidth="1"/>
    <col min="5904" max="6144" width="9" style="213"/>
    <col min="6145" max="6145" width="4.625" style="213" customWidth="1"/>
    <col min="6146" max="6146" width="9.125" style="213" customWidth="1"/>
    <col min="6147" max="6147" width="10.625" style="213" customWidth="1"/>
    <col min="6148" max="6148" width="16.625" style="213" customWidth="1"/>
    <col min="6149" max="6149" width="22.625" style="213" customWidth="1"/>
    <col min="6150" max="6151" width="17.125" style="213" customWidth="1"/>
    <col min="6152" max="6152" width="28.125" style="213" customWidth="1"/>
    <col min="6153" max="6153" width="12.625" style="213" customWidth="1"/>
    <col min="6154" max="6157" width="11.625" style="213" customWidth="1"/>
    <col min="6158" max="6158" width="9.625" style="213" customWidth="1"/>
    <col min="6159" max="6159" width="11.625" style="213" customWidth="1"/>
    <col min="6160" max="6400" width="9" style="213"/>
    <col min="6401" max="6401" width="4.625" style="213" customWidth="1"/>
    <col min="6402" max="6402" width="9.125" style="213" customWidth="1"/>
    <col min="6403" max="6403" width="10.625" style="213" customWidth="1"/>
    <col min="6404" max="6404" width="16.625" style="213" customWidth="1"/>
    <col min="6405" max="6405" width="22.625" style="213" customWidth="1"/>
    <col min="6406" max="6407" width="17.125" style="213" customWidth="1"/>
    <col min="6408" max="6408" width="28.125" style="213" customWidth="1"/>
    <col min="6409" max="6409" width="12.625" style="213" customWidth="1"/>
    <col min="6410" max="6413" width="11.625" style="213" customWidth="1"/>
    <col min="6414" max="6414" width="9.625" style="213" customWidth="1"/>
    <col min="6415" max="6415" width="11.625" style="213" customWidth="1"/>
    <col min="6416" max="6656" width="9" style="213"/>
    <col min="6657" max="6657" width="4.625" style="213" customWidth="1"/>
    <col min="6658" max="6658" width="9.125" style="213" customWidth="1"/>
    <col min="6659" max="6659" width="10.625" style="213" customWidth="1"/>
    <col min="6660" max="6660" width="16.625" style="213" customWidth="1"/>
    <col min="6661" max="6661" width="22.625" style="213" customWidth="1"/>
    <col min="6662" max="6663" width="17.125" style="213" customWidth="1"/>
    <col min="6664" max="6664" width="28.125" style="213" customWidth="1"/>
    <col min="6665" max="6665" width="12.625" style="213" customWidth="1"/>
    <col min="6666" max="6669" width="11.625" style="213" customWidth="1"/>
    <col min="6670" max="6670" width="9.625" style="213" customWidth="1"/>
    <col min="6671" max="6671" width="11.625" style="213" customWidth="1"/>
    <col min="6672" max="6912" width="9" style="213"/>
    <col min="6913" max="6913" width="4.625" style="213" customWidth="1"/>
    <col min="6914" max="6914" width="9.125" style="213" customWidth="1"/>
    <col min="6915" max="6915" width="10.625" style="213" customWidth="1"/>
    <col min="6916" max="6916" width="16.625" style="213" customWidth="1"/>
    <col min="6917" max="6917" width="22.625" style="213" customWidth="1"/>
    <col min="6918" max="6919" width="17.125" style="213" customWidth="1"/>
    <col min="6920" max="6920" width="28.125" style="213" customWidth="1"/>
    <col min="6921" max="6921" width="12.625" style="213" customWidth="1"/>
    <col min="6922" max="6925" width="11.625" style="213" customWidth="1"/>
    <col min="6926" max="6926" width="9.625" style="213" customWidth="1"/>
    <col min="6927" max="6927" width="11.625" style="213" customWidth="1"/>
    <col min="6928" max="7168" width="9" style="213"/>
    <col min="7169" max="7169" width="4.625" style="213" customWidth="1"/>
    <col min="7170" max="7170" width="9.125" style="213" customWidth="1"/>
    <col min="7171" max="7171" width="10.625" style="213" customWidth="1"/>
    <col min="7172" max="7172" width="16.625" style="213" customWidth="1"/>
    <col min="7173" max="7173" width="22.625" style="213" customWidth="1"/>
    <col min="7174" max="7175" width="17.125" style="213" customWidth="1"/>
    <col min="7176" max="7176" width="28.125" style="213" customWidth="1"/>
    <col min="7177" max="7177" width="12.625" style="213" customWidth="1"/>
    <col min="7178" max="7181" width="11.625" style="213" customWidth="1"/>
    <col min="7182" max="7182" width="9.625" style="213" customWidth="1"/>
    <col min="7183" max="7183" width="11.625" style="213" customWidth="1"/>
    <col min="7184" max="7424" width="9" style="213"/>
    <col min="7425" max="7425" width="4.625" style="213" customWidth="1"/>
    <col min="7426" max="7426" width="9.125" style="213" customWidth="1"/>
    <col min="7427" max="7427" width="10.625" style="213" customWidth="1"/>
    <col min="7428" max="7428" width="16.625" style="213" customWidth="1"/>
    <col min="7429" max="7429" width="22.625" style="213" customWidth="1"/>
    <col min="7430" max="7431" width="17.125" style="213" customWidth="1"/>
    <col min="7432" max="7432" width="28.125" style="213" customWidth="1"/>
    <col min="7433" max="7433" width="12.625" style="213" customWidth="1"/>
    <col min="7434" max="7437" width="11.625" style="213" customWidth="1"/>
    <col min="7438" max="7438" width="9.625" style="213" customWidth="1"/>
    <col min="7439" max="7439" width="11.625" style="213" customWidth="1"/>
    <col min="7440" max="7680" width="9" style="213"/>
    <col min="7681" max="7681" width="4.625" style="213" customWidth="1"/>
    <col min="7682" max="7682" width="9.125" style="213" customWidth="1"/>
    <col min="7683" max="7683" width="10.625" style="213" customWidth="1"/>
    <col min="7684" max="7684" width="16.625" style="213" customWidth="1"/>
    <col min="7685" max="7685" width="22.625" style="213" customWidth="1"/>
    <col min="7686" max="7687" width="17.125" style="213" customWidth="1"/>
    <col min="7688" max="7688" width="28.125" style="213" customWidth="1"/>
    <col min="7689" max="7689" width="12.625" style="213" customWidth="1"/>
    <col min="7690" max="7693" width="11.625" style="213" customWidth="1"/>
    <col min="7694" max="7694" width="9.625" style="213" customWidth="1"/>
    <col min="7695" max="7695" width="11.625" style="213" customWidth="1"/>
    <col min="7696" max="7936" width="9" style="213"/>
    <col min="7937" max="7937" width="4.625" style="213" customWidth="1"/>
    <col min="7938" max="7938" width="9.125" style="213" customWidth="1"/>
    <col min="7939" max="7939" width="10.625" style="213" customWidth="1"/>
    <col min="7940" max="7940" width="16.625" style="213" customWidth="1"/>
    <col min="7941" max="7941" width="22.625" style="213" customWidth="1"/>
    <col min="7942" max="7943" width="17.125" style="213" customWidth="1"/>
    <col min="7944" max="7944" width="28.125" style="213" customWidth="1"/>
    <col min="7945" max="7945" width="12.625" style="213" customWidth="1"/>
    <col min="7946" max="7949" width="11.625" style="213" customWidth="1"/>
    <col min="7950" max="7950" width="9.625" style="213" customWidth="1"/>
    <col min="7951" max="7951" width="11.625" style="213" customWidth="1"/>
    <col min="7952" max="8192" width="9" style="213"/>
    <col min="8193" max="8193" width="4.625" style="213" customWidth="1"/>
    <col min="8194" max="8194" width="9.125" style="213" customWidth="1"/>
    <col min="8195" max="8195" width="10.625" style="213" customWidth="1"/>
    <col min="8196" max="8196" width="16.625" style="213" customWidth="1"/>
    <col min="8197" max="8197" width="22.625" style="213" customWidth="1"/>
    <col min="8198" max="8199" width="17.125" style="213" customWidth="1"/>
    <col min="8200" max="8200" width="28.125" style="213" customWidth="1"/>
    <col min="8201" max="8201" width="12.625" style="213" customWidth="1"/>
    <col min="8202" max="8205" width="11.625" style="213" customWidth="1"/>
    <col min="8206" max="8206" width="9.625" style="213" customWidth="1"/>
    <col min="8207" max="8207" width="11.625" style="213" customWidth="1"/>
    <col min="8208" max="8448" width="9" style="213"/>
    <col min="8449" max="8449" width="4.625" style="213" customWidth="1"/>
    <col min="8450" max="8450" width="9.125" style="213" customWidth="1"/>
    <col min="8451" max="8451" width="10.625" style="213" customWidth="1"/>
    <col min="8452" max="8452" width="16.625" style="213" customWidth="1"/>
    <col min="8453" max="8453" width="22.625" style="213" customWidth="1"/>
    <col min="8454" max="8455" width="17.125" style="213" customWidth="1"/>
    <col min="8456" max="8456" width="28.125" style="213" customWidth="1"/>
    <col min="8457" max="8457" width="12.625" style="213" customWidth="1"/>
    <col min="8458" max="8461" width="11.625" style="213" customWidth="1"/>
    <col min="8462" max="8462" width="9.625" style="213" customWidth="1"/>
    <col min="8463" max="8463" width="11.625" style="213" customWidth="1"/>
    <col min="8464" max="8704" width="9" style="213"/>
    <col min="8705" max="8705" width="4.625" style="213" customWidth="1"/>
    <col min="8706" max="8706" width="9.125" style="213" customWidth="1"/>
    <col min="8707" max="8707" width="10.625" style="213" customWidth="1"/>
    <col min="8708" max="8708" width="16.625" style="213" customWidth="1"/>
    <col min="8709" max="8709" width="22.625" style="213" customWidth="1"/>
    <col min="8710" max="8711" width="17.125" style="213" customWidth="1"/>
    <col min="8712" max="8712" width="28.125" style="213" customWidth="1"/>
    <col min="8713" max="8713" width="12.625" style="213" customWidth="1"/>
    <col min="8714" max="8717" width="11.625" style="213" customWidth="1"/>
    <col min="8718" max="8718" width="9.625" style="213" customWidth="1"/>
    <col min="8719" max="8719" width="11.625" style="213" customWidth="1"/>
    <col min="8720" max="8960" width="9" style="213"/>
    <col min="8961" max="8961" width="4.625" style="213" customWidth="1"/>
    <col min="8962" max="8962" width="9.125" style="213" customWidth="1"/>
    <col min="8963" max="8963" width="10.625" style="213" customWidth="1"/>
    <col min="8964" max="8964" width="16.625" style="213" customWidth="1"/>
    <col min="8965" max="8965" width="22.625" style="213" customWidth="1"/>
    <col min="8966" max="8967" width="17.125" style="213" customWidth="1"/>
    <col min="8968" max="8968" width="28.125" style="213" customWidth="1"/>
    <col min="8969" max="8969" width="12.625" style="213" customWidth="1"/>
    <col min="8970" max="8973" width="11.625" style="213" customWidth="1"/>
    <col min="8974" max="8974" width="9.625" style="213" customWidth="1"/>
    <col min="8975" max="8975" width="11.625" style="213" customWidth="1"/>
    <col min="8976" max="9216" width="9" style="213"/>
    <col min="9217" max="9217" width="4.625" style="213" customWidth="1"/>
    <col min="9218" max="9218" width="9.125" style="213" customWidth="1"/>
    <col min="9219" max="9219" width="10.625" style="213" customWidth="1"/>
    <col min="9220" max="9220" width="16.625" style="213" customWidth="1"/>
    <col min="9221" max="9221" width="22.625" style="213" customWidth="1"/>
    <col min="9222" max="9223" width="17.125" style="213" customWidth="1"/>
    <col min="9224" max="9224" width="28.125" style="213" customWidth="1"/>
    <col min="9225" max="9225" width="12.625" style="213" customWidth="1"/>
    <col min="9226" max="9229" width="11.625" style="213" customWidth="1"/>
    <col min="9230" max="9230" width="9.625" style="213" customWidth="1"/>
    <col min="9231" max="9231" width="11.625" style="213" customWidth="1"/>
    <col min="9232" max="9472" width="9" style="213"/>
    <col min="9473" max="9473" width="4.625" style="213" customWidth="1"/>
    <col min="9474" max="9474" width="9.125" style="213" customWidth="1"/>
    <col min="9475" max="9475" width="10.625" style="213" customWidth="1"/>
    <col min="9476" max="9476" width="16.625" style="213" customWidth="1"/>
    <col min="9477" max="9477" width="22.625" style="213" customWidth="1"/>
    <col min="9478" max="9479" width="17.125" style="213" customWidth="1"/>
    <col min="9480" max="9480" width="28.125" style="213" customWidth="1"/>
    <col min="9481" max="9481" width="12.625" style="213" customWidth="1"/>
    <col min="9482" max="9485" width="11.625" style="213" customWidth="1"/>
    <col min="9486" max="9486" width="9.625" style="213" customWidth="1"/>
    <col min="9487" max="9487" width="11.625" style="213" customWidth="1"/>
    <col min="9488" max="9728" width="9" style="213"/>
    <col min="9729" max="9729" width="4.625" style="213" customWidth="1"/>
    <col min="9730" max="9730" width="9.125" style="213" customWidth="1"/>
    <col min="9731" max="9731" width="10.625" style="213" customWidth="1"/>
    <col min="9732" max="9732" width="16.625" style="213" customWidth="1"/>
    <col min="9733" max="9733" width="22.625" style="213" customWidth="1"/>
    <col min="9734" max="9735" width="17.125" style="213" customWidth="1"/>
    <col min="9736" max="9736" width="28.125" style="213" customWidth="1"/>
    <col min="9737" max="9737" width="12.625" style="213" customWidth="1"/>
    <col min="9738" max="9741" width="11.625" style="213" customWidth="1"/>
    <col min="9742" max="9742" width="9.625" style="213" customWidth="1"/>
    <col min="9743" max="9743" width="11.625" style="213" customWidth="1"/>
    <col min="9744" max="9984" width="9" style="213"/>
    <col min="9985" max="9985" width="4.625" style="213" customWidth="1"/>
    <col min="9986" max="9986" width="9.125" style="213" customWidth="1"/>
    <col min="9987" max="9987" width="10.625" style="213" customWidth="1"/>
    <col min="9988" max="9988" width="16.625" style="213" customWidth="1"/>
    <col min="9989" max="9989" width="22.625" style="213" customWidth="1"/>
    <col min="9990" max="9991" width="17.125" style="213" customWidth="1"/>
    <col min="9992" max="9992" width="28.125" style="213" customWidth="1"/>
    <col min="9993" max="9993" width="12.625" style="213" customWidth="1"/>
    <col min="9994" max="9997" width="11.625" style="213" customWidth="1"/>
    <col min="9998" max="9998" width="9.625" style="213" customWidth="1"/>
    <col min="9999" max="9999" width="11.625" style="213" customWidth="1"/>
    <col min="10000" max="10240" width="9" style="213"/>
    <col min="10241" max="10241" width="4.625" style="213" customWidth="1"/>
    <col min="10242" max="10242" width="9.125" style="213" customWidth="1"/>
    <col min="10243" max="10243" width="10.625" style="213" customWidth="1"/>
    <col min="10244" max="10244" width="16.625" style="213" customWidth="1"/>
    <col min="10245" max="10245" width="22.625" style="213" customWidth="1"/>
    <col min="10246" max="10247" width="17.125" style="213" customWidth="1"/>
    <col min="10248" max="10248" width="28.125" style="213" customWidth="1"/>
    <col min="10249" max="10249" width="12.625" style="213" customWidth="1"/>
    <col min="10250" max="10253" width="11.625" style="213" customWidth="1"/>
    <col min="10254" max="10254" width="9.625" style="213" customWidth="1"/>
    <col min="10255" max="10255" width="11.625" style="213" customWidth="1"/>
    <col min="10256" max="10496" width="9" style="213"/>
    <col min="10497" max="10497" width="4.625" style="213" customWidth="1"/>
    <col min="10498" max="10498" width="9.125" style="213" customWidth="1"/>
    <col min="10499" max="10499" width="10.625" style="213" customWidth="1"/>
    <col min="10500" max="10500" width="16.625" style="213" customWidth="1"/>
    <col min="10501" max="10501" width="22.625" style="213" customWidth="1"/>
    <col min="10502" max="10503" width="17.125" style="213" customWidth="1"/>
    <col min="10504" max="10504" width="28.125" style="213" customWidth="1"/>
    <col min="10505" max="10505" width="12.625" style="213" customWidth="1"/>
    <col min="10506" max="10509" width="11.625" style="213" customWidth="1"/>
    <col min="10510" max="10510" width="9.625" style="213" customWidth="1"/>
    <col min="10511" max="10511" width="11.625" style="213" customWidth="1"/>
    <col min="10512" max="10752" width="9" style="213"/>
    <col min="10753" max="10753" width="4.625" style="213" customWidth="1"/>
    <col min="10754" max="10754" width="9.125" style="213" customWidth="1"/>
    <col min="10755" max="10755" width="10.625" style="213" customWidth="1"/>
    <col min="10756" max="10756" width="16.625" style="213" customWidth="1"/>
    <col min="10757" max="10757" width="22.625" style="213" customWidth="1"/>
    <col min="10758" max="10759" width="17.125" style="213" customWidth="1"/>
    <col min="10760" max="10760" width="28.125" style="213" customWidth="1"/>
    <col min="10761" max="10761" width="12.625" style="213" customWidth="1"/>
    <col min="10762" max="10765" width="11.625" style="213" customWidth="1"/>
    <col min="10766" max="10766" width="9.625" style="213" customWidth="1"/>
    <col min="10767" max="10767" width="11.625" style="213" customWidth="1"/>
    <col min="10768" max="11008" width="9" style="213"/>
    <col min="11009" max="11009" width="4.625" style="213" customWidth="1"/>
    <col min="11010" max="11010" width="9.125" style="213" customWidth="1"/>
    <col min="11011" max="11011" width="10.625" style="213" customWidth="1"/>
    <col min="11012" max="11012" width="16.625" style="213" customWidth="1"/>
    <col min="11013" max="11013" width="22.625" style="213" customWidth="1"/>
    <col min="11014" max="11015" width="17.125" style="213" customWidth="1"/>
    <col min="11016" max="11016" width="28.125" style="213" customWidth="1"/>
    <col min="11017" max="11017" width="12.625" style="213" customWidth="1"/>
    <col min="11018" max="11021" width="11.625" style="213" customWidth="1"/>
    <col min="11022" max="11022" width="9.625" style="213" customWidth="1"/>
    <col min="11023" max="11023" width="11.625" style="213" customWidth="1"/>
    <col min="11024" max="11264" width="9" style="213"/>
    <col min="11265" max="11265" width="4.625" style="213" customWidth="1"/>
    <col min="11266" max="11266" width="9.125" style="213" customWidth="1"/>
    <col min="11267" max="11267" width="10.625" style="213" customWidth="1"/>
    <col min="11268" max="11268" width="16.625" style="213" customWidth="1"/>
    <col min="11269" max="11269" width="22.625" style="213" customWidth="1"/>
    <col min="11270" max="11271" width="17.125" style="213" customWidth="1"/>
    <col min="11272" max="11272" width="28.125" style="213" customWidth="1"/>
    <col min="11273" max="11273" width="12.625" style="213" customWidth="1"/>
    <col min="11274" max="11277" width="11.625" style="213" customWidth="1"/>
    <col min="11278" max="11278" width="9.625" style="213" customWidth="1"/>
    <col min="11279" max="11279" width="11.625" style="213" customWidth="1"/>
    <col min="11280" max="11520" width="9" style="213"/>
    <col min="11521" max="11521" width="4.625" style="213" customWidth="1"/>
    <col min="11522" max="11522" width="9.125" style="213" customWidth="1"/>
    <col min="11523" max="11523" width="10.625" style="213" customWidth="1"/>
    <col min="11524" max="11524" width="16.625" style="213" customWidth="1"/>
    <col min="11525" max="11525" width="22.625" style="213" customWidth="1"/>
    <col min="11526" max="11527" width="17.125" style="213" customWidth="1"/>
    <col min="11528" max="11528" width="28.125" style="213" customWidth="1"/>
    <col min="11529" max="11529" width="12.625" style="213" customWidth="1"/>
    <col min="11530" max="11533" width="11.625" style="213" customWidth="1"/>
    <col min="11534" max="11534" width="9.625" style="213" customWidth="1"/>
    <col min="11535" max="11535" width="11.625" style="213" customWidth="1"/>
    <col min="11536" max="11776" width="9" style="213"/>
    <col min="11777" max="11777" width="4.625" style="213" customWidth="1"/>
    <col min="11778" max="11778" width="9.125" style="213" customWidth="1"/>
    <col min="11779" max="11779" width="10.625" style="213" customWidth="1"/>
    <col min="11780" max="11780" width="16.625" style="213" customWidth="1"/>
    <col min="11781" max="11781" width="22.625" style="213" customWidth="1"/>
    <col min="11782" max="11783" width="17.125" style="213" customWidth="1"/>
    <col min="11784" max="11784" width="28.125" style="213" customWidth="1"/>
    <col min="11785" max="11785" width="12.625" style="213" customWidth="1"/>
    <col min="11786" max="11789" width="11.625" style="213" customWidth="1"/>
    <col min="11790" max="11790" width="9.625" style="213" customWidth="1"/>
    <col min="11791" max="11791" width="11.625" style="213" customWidth="1"/>
    <col min="11792" max="12032" width="9" style="213"/>
    <col min="12033" max="12033" width="4.625" style="213" customWidth="1"/>
    <col min="12034" max="12034" width="9.125" style="213" customWidth="1"/>
    <col min="12035" max="12035" width="10.625" style="213" customWidth="1"/>
    <col min="12036" max="12036" width="16.625" style="213" customWidth="1"/>
    <col min="12037" max="12037" width="22.625" style="213" customWidth="1"/>
    <col min="12038" max="12039" width="17.125" style="213" customWidth="1"/>
    <col min="12040" max="12040" width="28.125" style="213" customWidth="1"/>
    <col min="12041" max="12041" width="12.625" style="213" customWidth="1"/>
    <col min="12042" max="12045" width="11.625" style="213" customWidth="1"/>
    <col min="12046" max="12046" width="9.625" style="213" customWidth="1"/>
    <col min="12047" max="12047" width="11.625" style="213" customWidth="1"/>
    <col min="12048" max="12288" width="9" style="213"/>
    <col min="12289" max="12289" width="4.625" style="213" customWidth="1"/>
    <col min="12290" max="12290" width="9.125" style="213" customWidth="1"/>
    <col min="12291" max="12291" width="10.625" style="213" customWidth="1"/>
    <col min="12292" max="12292" width="16.625" style="213" customWidth="1"/>
    <col min="12293" max="12293" width="22.625" style="213" customWidth="1"/>
    <col min="12294" max="12295" width="17.125" style="213" customWidth="1"/>
    <col min="12296" max="12296" width="28.125" style="213" customWidth="1"/>
    <col min="12297" max="12297" width="12.625" style="213" customWidth="1"/>
    <col min="12298" max="12301" width="11.625" style="213" customWidth="1"/>
    <col min="12302" max="12302" width="9.625" style="213" customWidth="1"/>
    <col min="12303" max="12303" width="11.625" style="213" customWidth="1"/>
    <col min="12304" max="12544" width="9" style="213"/>
    <col min="12545" max="12545" width="4.625" style="213" customWidth="1"/>
    <col min="12546" max="12546" width="9.125" style="213" customWidth="1"/>
    <col min="12547" max="12547" width="10.625" style="213" customWidth="1"/>
    <col min="12548" max="12548" width="16.625" style="213" customWidth="1"/>
    <col min="12549" max="12549" width="22.625" style="213" customWidth="1"/>
    <col min="12550" max="12551" width="17.125" style="213" customWidth="1"/>
    <col min="12552" max="12552" width="28.125" style="213" customWidth="1"/>
    <col min="12553" max="12553" width="12.625" style="213" customWidth="1"/>
    <col min="12554" max="12557" width="11.625" style="213" customWidth="1"/>
    <col min="12558" max="12558" width="9.625" style="213" customWidth="1"/>
    <col min="12559" max="12559" width="11.625" style="213" customWidth="1"/>
    <col min="12560" max="12800" width="9" style="213"/>
    <col min="12801" max="12801" width="4.625" style="213" customWidth="1"/>
    <col min="12802" max="12802" width="9.125" style="213" customWidth="1"/>
    <col min="12803" max="12803" width="10.625" style="213" customWidth="1"/>
    <col min="12804" max="12804" width="16.625" style="213" customWidth="1"/>
    <col min="12805" max="12805" width="22.625" style="213" customWidth="1"/>
    <col min="12806" max="12807" width="17.125" style="213" customWidth="1"/>
    <col min="12808" max="12808" width="28.125" style="213" customWidth="1"/>
    <col min="12809" max="12809" width="12.625" style="213" customWidth="1"/>
    <col min="12810" max="12813" width="11.625" style="213" customWidth="1"/>
    <col min="12814" max="12814" width="9.625" style="213" customWidth="1"/>
    <col min="12815" max="12815" width="11.625" style="213" customWidth="1"/>
    <col min="12816" max="13056" width="9" style="213"/>
    <col min="13057" max="13057" width="4.625" style="213" customWidth="1"/>
    <col min="13058" max="13058" width="9.125" style="213" customWidth="1"/>
    <col min="13059" max="13059" width="10.625" style="213" customWidth="1"/>
    <col min="13060" max="13060" width="16.625" style="213" customWidth="1"/>
    <col min="13061" max="13061" width="22.625" style="213" customWidth="1"/>
    <col min="13062" max="13063" width="17.125" style="213" customWidth="1"/>
    <col min="13064" max="13064" width="28.125" style="213" customWidth="1"/>
    <col min="13065" max="13065" width="12.625" style="213" customWidth="1"/>
    <col min="13066" max="13069" width="11.625" style="213" customWidth="1"/>
    <col min="13070" max="13070" width="9.625" style="213" customWidth="1"/>
    <col min="13071" max="13071" width="11.625" style="213" customWidth="1"/>
    <col min="13072" max="13312" width="9" style="213"/>
    <col min="13313" max="13313" width="4.625" style="213" customWidth="1"/>
    <col min="13314" max="13314" width="9.125" style="213" customWidth="1"/>
    <col min="13315" max="13315" width="10.625" style="213" customWidth="1"/>
    <col min="13316" max="13316" width="16.625" style="213" customWidth="1"/>
    <col min="13317" max="13317" width="22.625" style="213" customWidth="1"/>
    <col min="13318" max="13319" width="17.125" style="213" customWidth="1"/>
    <col min="13320" max="13320" width="28.125" style="213" customWidth="1"/>
    <col min="13321" max="13321" width="12.625" style="213" customWidth="1"/>
    <col min="13322" max="13325" width="11.625" style="213" customWidth="1"/>
    <col min="13326" max="13326" width="9.625" style="213" customWidth="1"/>
    <col min="13327" max="13327" width="11.625" style="213" customWidth="1"/>
    <col min="13328" max="13568" width="9" style="213"/>
    <col min="13569" max="13569" width="4.625" style="213" customWidth="1"/>
    <col min="13570" max="13570" width="9.125" style="213" customWidth="1"/>
    <col min="13571" max="13571" width="10.625" style="213" customWidth="1"/>
    <col min="13572" max="13572" width="16.625" style="213" customWidth="1"/>
    <col min="13573" max="13573" width="22.625" style="213" customWidth="1"/>
    <col min="13574" max="13575" width="17.125" style="213" customWidth="1"/>
    <col min="13576" max="13576" width="28.125" style="213" customWidth="1"/>
    <col min="13577" max="13577" width="12.625" style="213" customWidth="1"/>
    <col min="13578" max="13581" width="11.625" style="213" customWidth="1"/>
    <col min="13582" max="13582" width="9.625" style="213" customWidth="1"/>
    <col min="13583" max="13583" width="11.625" style="213" customWidth="1"/>
    <col min="13584" max="13824" width="9" style="213"/>
    <col min="13825" max="13825" width="4.625" style="213" customWidth="1"/>
    <col min="13826" max="13826" width="9.125" style="213" customWidth="1"/>
    <col min="13827" max="13827" width="10.625" style="213" customWidth="1"/>
    <col min="13828" max="13828" width="16.625" style="213" customWidth="1"/>
    <col min="13829" max="13829" width="22.625" style="213" customWidth="1"/>
    <col min="13830" max="13831" width="17.125" style="213" customWidth="1"/>
    <col min="13832" max="13832" width="28.125" style="213" customWidth="1"/>
    <col min="13833" max="13833" width="12.625" style="213" customWidth="1"/>
    <col min="13834" max="13837" width="11.625" style="213" customWidth="1"/>
    <col min="13838" max="13838" width="9.625" style="213" customWidth="1"/>
    <col min="13839" max="13839" width="11.625" style="213" customWidth="1"/>
    <col min="13840" max="14080" width="9" style="213"/>
    <col min="14081" max="14081" width="4.625" style="213" customWidth="1"/>
    <col min="14082" max="14082" width="9.125" style="213" customWidth="1"/>
    <col min="14083" max="14083" width="10.625" style="213" customWidth="1"/>
    <col min="14084" max="14084" width="16.625" style="213" customWidth="1"/>
    <col min="14085" max="14085" width="22.625" style="213" customWidth="1"/>
    <col min="14086" max="14087" width="17.125" style="213" customWidth="1"/>
    <col min="14088" max="14088" width="28.125" style="213" customWidth="1"/>
    <col min="14089" max="14089" width="12.625" style="213" customWidth="1"/>
    <col min="14090" max="14093" width="11.625" style="213" customWidth="1"/>
    <col min="14094" max="14094" width="9.625" style="213" customWidth="1"/>
    <col min="14095" max="14095" width="11.625" style="213" customWidth="1"/>
    <col min="14096" max="14336" width="9" style="213"/>
    <col min="14337" max="14337" width="4.625" style="213" customWidth="1"/>
    <col min="14338" max="14338" width="9.125" style="213" customWidth="1"/>
    <col min="14339" max="14339" width="10.625" style="213" customWidth="1"/>
    <col min="14340" max="14340" width="16.625" style="213" customWidth="1"/>
    <col min="14341" max="14341" width="22.625" style="213" customWidth="1"/>
    <col min="14342" max="14343" width="17.125" style="213" customWidth="1"/>
    <col min="14344" max="14344" width="28.125" style="213" customWidth="1"/>
    <col min="14345" max="14345" width="12.625" style="213" customWidth="1"/>
    <col min="14346" max="14349" width="11.625" style="213" customWidth="1"/>
    <col min="14350" max="14350" width="9.625" style="213" customWidth="1"/>
    <col min="14351" max="14351" width="11.625" style="213" customWidth="1"/>
    <col min="14352" max="14592" width="9" style="213"/>
    <col min="14593" max="14593" width="4.625" style="213" customWidth="1"/>
    <col min="14594" max="14594" width="9.125" style="213" customWidth="1"/>
    <col min="14595" max="14595" width="10.625" style="213" customWidth="1"/>
    <col min="14596" max="14596" width="16.625" style="213" customWidth="1"/>
    <col min="14597" max="14597" width="22.625" style="213" customWidth="1"/>
    <col min="14598" max="14599" width="17.125" style="213" customWidth="1"/>
    <col min="14600" max="14600" width="28.125" style="213" customWidth="1"/>
    <col min="14601" max="14601" width="12.625" style="213" customWidth="1"/>
    <col min="14602" max="14605" width="11.625" style="213" customWidth="1"/>
    <col min="14606" max="14606" width="9.625" style="213" customWidth="1"/>
    <col min="14607" max="14607" width="11.625" style="213" customWidth="1"/>
    <col min="14608" max="14848" width="9" style="213"/>
    <col min="14849" max="14849" width="4.625" style="213" customWidth="1"/>
    <col min="14850" max="14850" width="9.125" style="213" customWidth="1"/>
    <col min="14851" max="14851" width="10.625" style="213" customWidth="1"/>
    <col min="14852" max="14852" width="16.625" style="213" customWidth="1"/>
    <col min="14853" max="14853" width="22.625" style="213" customWidth="1"/>
    <col min="14854" max="14855" width="17.125" style="213" customWidth="1"/>
    <col min="14856" max="14856" width="28.125" style="213" customWidth="1"/>
    <col min="14857" max="14857" width="12.625" style="213" customWidth="1"/>
    <col min="14858" max="14861" width="11.625" style="213" customWidth="1"/>
    <col min="14862" max="14862" width="9.625" style="213" customWidth="1"/>
    <col min="14863" max="14863" width="11.625" style="213" customWidth="1"/>
    <col min="14864" max="15104" width="9" style="213"/>
    <col min="15105" max="15105" width="4.625" style="213" customWidth="1"/>
    <col min="15106" max="15106" width="9.125" style="213" customWidth="1"/>
    <col min="15107" max="15107" width="10.625" style="213" customWidth="1"/>
    <col min="15108" max="15108" width="16.625" style="213" customWidth="1"/>
    <col min="15109" max="15109" width="22.625" style="213" customWidth="1"/>
    <col min="15110" max="15111" width="17.125" style="213" customWidth="1"/>
    <col min="15112" max="15112" width="28.125" style="213" customWidth="1"/>
    <col min="15113" max="15113" width="12.625" style="213" customWidth="1"/>
    <col min="15114" max="15117" width="11.625" style="213" customWidth="1"/>
    <col min="15118" max="15118" width="9.625" style="213" customWidth="1"/>
    <col min="15119" max="15119" width="11.625" style="213" customWidth="1"/>
    <col min="15120" max="15360" width="9" style="213"/>
    <col min="15361" max="15361" width="4.625" style="213" customWidth="1"/>
    <col min="15362" max="15362" width="9.125" style="213" customWidth="1"/>
    <col min="15363" max="15363" width="10.625" style="213" customWidth="1"/>
    <col min="15364" max="15364" width="16.625" style="213" customWidth="1"/>
    <col min="15365" max="15365" width="22.625" style="213" customWidth="1"/>
    <col min="15366" max="15367" width="17.125" style="213" customWidth="1"/>
    <col min="15368" max="15368" width="28.125" style="213" customWidth="1"/>
    <col min="15369" max="15369" width="12.625" style="213" customWidth="1"/>
    <col min="15370" max="15373" width="11.625" style="213" customWidth="1"/>
    <col min="15374" max="15374" width="9.625" style="213" customWidth="1"/>
    <col min="15375" max="15375" width="11.625" style="213" customWidth="1"/>
    <col min="15376" max="15616" width="9" style="213"/>
    <col min="15617" max="15617" width="4.625" style="213" customWidth="1"/>
    <col min="15618" max="15618" width="9.125" style="213" customWidth="1"/>
    <col min="15619" max="15619" width="10.625" style="213" customWidth="1"/>
    <col min="15620" max="15620" width="16.625" style="213" customWidth="1"/>
    <col min="15621" max="15621" width="22.625" style="213" customWidth="1"/>
    <col min="15622" max="15623" width="17.125" style="213" customWidth="1"/>
    <col min="15624" max="15624" width="28.125" style="213" customWidth="1"/>
    <col min="15625" max="15625" width="12.625" style="213" customWidth="1"/>
    <col min="15626" max="15629" width="11.625" style="213" customWidth="1"/>
    <col min="15630" max="15630" width="9.625" style="213" customWidth="1"/>
    <col min="15631" max="15631" width="11.625" style="213" customWidth="1"/>
    <col min="15632" max="15872" width="9" style="213"/>
    <col min="15873" max="15873" width="4.625" style="213" customWidth="1"/>
    <col min="15874" max="15874" width="9.125" style="213" customWidth="1"/>
    <col min="15875" max="15875" width="10.625" style="213" customWidth="1"/>
    <col min="15876" max="15876" width="16.625" style="213" customWidth="1"/>
    <col min="15877" max="15877" width="22.625" style="213" customWidth="1"/>
    <col min="15878" max="15879" width="17.125" style="213" customWidth="1"/>
    <col min="15880" max="15880" width="28.125" style="213" customWidth="1"/>
    <col min="15881" max="15881" width="12.625" style="213" customWidth="1"/>
    <col min="15882" max="15885" width="11.625" style="213" customWidth="1"/>
    <col min="15886" max="15886" width="9.625" style="213" customWidth="1"/>
    <col min="15887" max="15887" width="11.625" style="213" customWidth="1"/>
    <col min="15888" max="16128" width="9" style="213"/>
    <col min="16129" max="16129" width="4.625" style="213" customWidth="1"/>
    <col min="16130" max="16130" width="9.125" style="213" customWidth="1"/>
    <col min="16131" max="16131" width="10.625" style="213" customWidth="1"/>
    <col min="16132" max="16132" width="16.625" style="213" customWidth="1"/>
    <col min="16133" max="16133" width="22.625" style="213" customWidth="1"/>
    <col min="16134" max="16135" width="17.125" style="213" customWidth="1"/>
    <col min="16136" max="16136" width="28.125" style="213" customWidth="1"/>
    <col min="16137" max="16137" width="12.625" style="213" customWidth="1"/>
    <col min="16138" max="16141" width="11.625" style="213" customWidth="1"/>
    <col min="16142" max="16142" width="9.625" style="213" customWidth="1"/>
    <col min="16143" max="16143" width="11.625" style="213" customWidth="1"/>
    <col min="16144" max="16384" width="9" style="213"/>
  </cols>
  <sheetData>
    <row r="1" spans="1:16" ht="21" x14ac:dyDescent="0.45">
      <c r="A1" s="269" t="s">
        <v>1359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6" ht="21" x14ac:dyDescent="0.45">
      <c r="A2" s="269" t="s">
        <v>1367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6" ht="21" x14ac:dyDescent="0.45">
      <c r="A3" s="269" t="s">
        <v>1361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6" s="217" customFormat="1" ht="8.1" customHeight="1" thickBot="1" x14ac:dyDescent="0.45">
      <c r="A4" s="214"/>
      <c r="B4" s="215"/>
      <c r="C4" s="214"/>
      <c r="D4" s="214"/>
      <c r="E4" s="216"/>
      <c r="I4" s="218"/>
    </row>
    <row r="5" spans="1:16" s="220" customFormat="1" ht="38.1" customHeight="1" x14ac:dyDescent="0.4">
      <c r="A5" s="270" t="s">
        <v>14</v>
      </c>
      <c r="B5" s="273" t="s">
        <v>15</v>
      </c>
      <c r="C5" s="274"/>
      <c r="D5" s="274"/>
      <c r="E5" s="274"/>
      <c r="F5" s="274"/>
      <c r="G5" s="274"/>
      <c r="H5" s="274"/>
      <c r="I5" s="275"/>
      <c r="J5" s="276" t="s">
        <v>337</v>
      </c>
      <c r="K5" s="277"/>
      <c r="L5" s="277"/>
      <c r="M5" s="277"/>
      <c r="N5" s="278"/>
      <c r="O5" s="279" t="s">
        <v>17</v>
      </c>
      <c r="P5" s="219"/>
    </row>
    <row r="6" spans="1:16" s="221" customFormat="1" ht="57.95" customHeight="1" x14ac:dyDescent="0.2">
      <c r="A6" s="271"/>
      <c r="B6" s="282" t="s">
        <v>18</v>
      </c>
      <c r="C6" s="283" t="s">
        <v>0</v>
      </c>
      <c r="D6" s="283" t="s">
        <v>19</v>
      </c>
      <c r="E6" s="287" t="s">
        <v>20</v>
      </c>
      <c r="F6" s="283" t="s">
        <v>21</v>
      </c>
      <c r="G6" s="283" t="s">
        <v>22</v>
      </c>
      <c r="H6" s="283" t="s">
        <v>23</v>
      </c>
      <c r="I6" s="289" t="s">
        <v>24</v>
      </c>
      <c r="J6" s="267" t="s">
        <v>338</v>
      </c>
      <c r="K6" s="268"/>
      <c r="L6" s="284" t="s">
        <v>26</v>
      </c>
      <c r="M6" s="285"/>
      <c r="N6" s="286"/>
      <c r="O6" s="280"/>
    </row>
    <row r="7" spans="1:16" s="220" customFormat="1" ht="60" customHeight="1" x14ac:dyDescent="0.4">
      <c r="A7" s="272"/>
      <c r="B7" s="282"/>
      <c r="C7" s="283"/>
      <c r="D7" s="283"/>
      <c r="E7" s="288"/>
      <c r="F7" s="283"/>
      <c r="G7" s="283"/>
      <c r="H7" s="283"/>
      <c r="I7" s="289"/>
      <c r="J7" s="222" t="s">
        <v>27</v>
      </c>
      <c r="K7" s="222" t="s">
        <v>28</v>
      </c>
      <c r="L7" s="223" t="s">
        <v>27</v>
      </c>
      <c r="M7" s="223" t="s">
        <v>28</v>
      </c>
      <c r="N7" s="223" t="s">
        <v>1368</v>
      </c>
      <c r="O7" s="281"/>
      <c r="P7" s="219"/>
    </row>
    <row r="8" spans="1:16" s="230" customFormat="1" x14ac:dyDescent="0.4">
      <c r="A8" s="224" t="s">
        <v>288</v>
      </c>
      <c r="B8" s="225"/>
      <c r="C8" s="226"/>
      <c r="D8" s="226"/>
      <c r="E8" s="227"/>
      <c r="F8" s="226"/>
      <c r="G8" s="226"/>
      <c r="H8" s="226"/>
      <c r="I8" s="228">
        <f>SUM(I9:I15)</f>
        <v>3194375</v>
      </c>
      <c r="J8" s="228">
        <f t="shared" ref="J8:O8" si="0">SUM(J9:J15)</f>
        <v>0</v>
      </c>
      <c r="K8" s="228">
        <f t="shared" si="0"/>
        <v>0</v>
      </c>
      <c r="L8" s="228">
        <f t="shared" si="0"/>
        <v>81138.25</v>
      </c>
      <c r="M8" s="228">
        <f t="shared" si="0"/>
        <v>81138.25</v>
      </c>
      <c r="N8" s="228">
        <f t="shared" si="0"/>
        <v>0</v>
      </c>
      <c r="O8" s="228">
        <f t="shared" si="0"/>
        <v>3032098.5</v>
      </c>
      <c r="P8" s="229"/>
    </row>
    <row r="9" spans="1:16" s="239" customFormat="1" ht="20.100000000000001" customHeight="1" x14ac:dyDescent="0.4">
      <c r="A9" s="231">
        <v>1</v>
      </c>
      <c r="B9" s="232" t="s">
        <v>1103</v>
      </c>
      <c r="C9" s="233" t="s">
        <v>1112</v>
      </c>
      <c r="D9" s="231" t="s">
        <v>1300</v>
      </c>
      <c r="E9" s="234" t="s">
        <v>1113</v>
      </c>
      <c r="F9" s="235" t="s">
        <v>288</v>
      </c>
      <c r="G9" s="235" t="s">
        <v>353</v>
      </c>
      <c r="H9" s="236" t="s">
        <v>1369</v>
      </c>
      <c r="I9" s="237">
        <f>67539+767461</f>
        <v>835000</v>
      </c>
      <c r="J9" s="237">
        <v>0</v>
      </c>
      <c r="K9" s="237">
        <v>0</v>
      </c>
      <c r="L9" s="237">
        <v>33769.5</v>
      </c>
      <c r="M9" s="237">
        <v>33769.5</v>
      </c>
      <c r="N9" s="237">
        <v>0</v>
      </c>
      <c r="O9" s="237">
        <f t="shared" ref="O9:O15" si="1">+I9-(SUM(J9:N9))</f>
        <v>767461</v>
      </c>
      <c r="P9" s="238"/>
    </row>
    <row r="10" spans="1:16" s="238" customFormat="1" ht="93.75" x14ac:dyDescent="0.2">
      <c r="A10" s="231">
        <v>2</v>
      </c>
      <c r="B10" s="232" t="s">
        <v>1306</v>
      </c>
      <c r="C10" s="233" t="s">
        <v>1307</v>
      </c>
      <c r="D10" s="231" t="s">
        <v>1308</v>
      </c>
      <c r="E10" s="234" t="s">
        <v>619</v>
      </c>
      <c r="F10" s="235" t="s">
        <v>288</v>
      </c>
      <c r="G10" s="235" t="s">
        <v>608</v>
      </c>
      <c r="H10" s="236" t="s">
        <v>1370</v>
      </c>
      <c r="I10" s="237">
        <v>30875</v>
      </c>
      <c r="J10" s="237">
        <v>0</v>
      </c>
      <c r="K10" s="237">
        <v>0</v>
      </c>
      <c r="L10" s="237">
        <v>1918.75</v>
      </c>
      <c r="M10" s="237">
        <v>1918.75</v>
      </c>
      <c r="N10" s="237">
        <v>0</v>
      </c>
      <c r="O10" s="237">
        <f t="shared" si="1"/>
        <v>27037.5</v>
      </c>
    </row>
    <row r="11" spans="1:16" s="239" customFormat="1" ht="20.100000000000001" customHeight="1" x14ac:dyDescent="0.4">
      <c r="A11" s="231">
        <v>3</v>
      </c>
      <c r="B11" s="232" t="s">
        <v>1317</v>
      </c>
      <c r="C11" s="233" t="s">
        <v>1318</v>
      </c>
      <c r="D11" s="231" t="s">
        <v>1319</v>
      </c>
      <c r="E11" s="234" t="s">
        <v>619</v>
      </c>
      <c r="F11" s="235" t="s">
        <v>288</v>
      </c>
      <c r="G11" s="235" t="s">
        <v>608</v>
      </c>
      <c r="H11" s="236" t="s">
        <v>1371</v>
      </c>
      <c r="I11" s="237">
        <v>171000</v>
      </c>
      <c r="J11" s="237">
        <v>0</v>
      </c>
      <c r="K11" s="237">
        <v>0</v>
      </c>
      <c r="L11" s="237">
        <v>15000</v>
      </c>
      <c r="M11" s="237">
        <v>15000</v>
      </c>
      <c r="N11" s="237">
        <v>0</v>
      </c>
      <c r="O11" s="237">
        <f t="shared" si="1"/>
        <v>141000</v>
      </c>
      <c r="P11" s="238"/>
    </row>
    <row r="12" spans="1:16" s="238" customFormat="1" ht="112.5" x14ac:dyDescent="0.2">
      <c r="A12" s="231">
        <v>4</v>
      </c>
      <c r="B12" s="232" t="s">
        <v>1253</v>
      </c>
      <c r="C12" s="233" t="s">
        <v>1254</v>
      </c>
      <c r="D12" s="231" t="s">
        <v>1255</v>
      </c>
      <c r="E12" s="234" t="s">
        <v>631</v>
      </c>
      <c r="F12" s="235" t="s">
        <v>632</v>
      </c>
      <c r="G12" s="235" t="s">
        <v>1209</v>
      </c>
      <c r="H12" s="236" t="s">
        <v>1372</v>
      </c>
      <c r="I12" s="237">
        <v>1235000</v>
      </c>
      <c r="J12" s="237">
        <v>0</v>
      </c>
      <c r="K12" s="237">
        <v>0</v>
      </c>
      <c r="L12" s="237">
        <v>0</v>
      </c>
      <c r="M12" s="237">
        <v>0</v>
      </c>
      <c r="N12" s="240" t="s">
        <v>1232</v>
      </c>
      <c r="O12" s="237">
        <f t="shared" si="1"/>
        <v>1235000</v>
      </c>
    </row>
    <row r="13" spans="1:16" s="238" customFormat="1" ht="56.25" x14ac:dyDescent="0.2">
      <c r="A13" s="231">
        <v>5</v>
      </c>
      <c r="B13" s="232" t="s">
        <v>1260</v>
      </c>
      <c r="C13" s="233" t="s">
        <v>1341</v>
      </c>
      <c r="D13" s="231" t="s">
        <v>1342</v>
      </c>
      <c r="E13" s="234" t="s">
        <v>631</v>
      </c>
      <c r="F13" s="235" t="s">
        <v>288</v>
      </c>
      <c r="G13" s="235" t="s">
        <v>1343</v>
      </c>
      <c r="H13" s="236" t="s">
        <v>1373</v>
      </c>
      <c r="I13" s="237">
        <f>60900+639100</f>
        <v>700000</v>
      </c>
      <c r="J13" s="237">
        <v>0</v>
      </c>
      <c r="K13" s="237">
        <v>0</v>
      </c>
      <c r="L13" s="237">
        <v>30450</v>
      </c>
      <c r="M13" s="237">
        <v>30450</v>
      </c>
      <c r="N13" s="237">
        <v>0</v>
      </c>
      <c r="O13" s="237">
        <f t="shared" si="1"/>
        <v>639100</v>
      </c>
    </row>
    <row r="14" spans="1:16" s="238" customFormat="1" ht="93.75" x14ac:dyDescent="0.2">
      <c r="A14" s="231">
        <v>6</v>
      </c>
      <c r="B14" s="232" t="s">
        <v>1344</v>
      </c>
      <c r="C14" s="233" t="s">
        <v>1345</v>
      </c>
      <c r="D14" s="231" t="s">
        <v>1346</v>
      </c>
      <c r="E14" s="234" t="s">
        <v>619</v>
      </c>
      <c r="F14" s="235" t="s">
        <v>288</v>
      </c>
      <c r="G14" s="235" t="s">
        <v>608</v>
      </c>
      <c r="H14" s="236" t="s">
        <v>1374</v>
      </c>
      <c r="I14" s="237">
        <v>32500</v>
      </c>
      <c r="J14" s="237">
        <v>0</v>
      </c>
      <c r="K14" s="237">
        <v>0</v>
      </c>
      <c r="L14" s="237">
        <v>0</v>
      </c>
      <c r="M14" s="237">
        <v>0</v>
      </c>
      <c r="N14" s="240" t="s">
        <v>1347</v>
      </c>
      <c r="O14" s="237">
        <f t="shared" si="1"/>
        <v>32500</v>
      </c>
    </row>
    <row r="15" spans="1:16" s="238" customFormat="1" ht="112.5" x14ac:dyDescent="0.2">
      <c r="A15" s="231">
        <v>7</v>
      </c>
      <c r="B15" s="232">
        <v>243161</v>
      </c>
      <c r="C15" s="233" t="s">
        <v>555</v>
      </c>
      <c r="D15" s="231" t="s">
        <v>1358</v>
      </c>
      <c r="E15" s="234" t="s">
        <v>619</v>
      </c>
      <c r="F15" s="235" t="s">
        <v>632</v>
      </c>
      <c r="G15" s="235" t="s">
        <v>608</v>
      </c>
      <c r="H15" s="236" t="s">
        <v>1375</v>
      </c>
      <c r="I15" s="237">
        <v>190000</v>
      </c>
      <c r="J15" s="237">
        <v>0</v>
      </c>
      <c r="K15" s="237">
        <v>0</v>
      </c>
      <c r="L15" s="237"/>
      <c r="M15" s="237"/>
      <c r="N15" s="240" t="s">
        <v>1357</v>
      </c>
      <c r="O15" s="237">
        <f t="shared" si="1"/>
        <v>190000</v>
      </c>
    </row>
    <row r="16" spans="1:16" s="238" customFormat="1" x14ac:dyDescent="0.2">
      <c r="A16" s="241" t="s">
        <v>48</v>
      </c>
      <c r="B16" s="242"/>
      <c r="C16" s="243"/>
      <c r="D16" s="244"/>
      <c r="E16" s="241"/>
      <c r="F16" s="245"/>
      <c r="G16" s="245"/>
      <c r="H16" s="246"/>
      <c r="I16" s="247">
        <f>SUM(I17:I26)</f>
        <v>777219.22</v>
      </c>
      <c r="J16" s="247">
        <f t="shared" ref="J16:O16" si="2">SUM(J17:J26)</f>
        <v>40000</v>
      </c>
      <c r="K16" s="247">
        <f t="shared" si="2"/>
        <v>40000</v>
      </c>
      <c r="L16" s="247">
        <f t="shared" si="2"/>
        <v>2924.01</v>
      </c>
      <c r="M16" s="247">
        <f t="shared" si="2"/>
        <v>2924.01</v>
      </c>
      <c r="N16" s="247">
        <f t="shared" si="2"/>
        <v>0</v>
      </c>
      <c r="O16" s="247">
        <f t="shared" si="2"/>
        <v>691371.2</v>
      </c>
    </row>
    <row r="17" spans="1:15" s="238" customFormat="1" ht="150" x14ac:dyDescent="0.2">
      <c r="A17" s="231">
        <v>1</v>
      </c>
      <c r="B17" s="232" t="s">
        <v>1103</v>
      </c>
      <c r="C17" s="233" t="s">
        <v>1108</v>
      </c>
      <c r="D17" s="231" t="s">
        <v>1109</v>
      </c>
      <c r="E17" s="234" t="s">
        <v>1110</v>
      </c>
      <c r="F17" s="235" t="s">
        <v>48</v>
      </c>
      <c r="G17" s="235" t="s">
        <v>1111</v>
      </c>
      <c r="H17" s="236" t="s">
        <v>1376</v>
      </c>
      <c r="I17" s="237">
        <v>237500</v>
      </c>
      <c r="J17" s="237">
        <v>19000</v>
      </c>
      <c r="K17" s="237">
        <v>19000</v>
      </c>
      <c r="L17" s="237">
        <v>0</v>
      </c>
      <c r="M17" s="237">
        <v>0</v>
      </c>
      <c r="N17" s="237">
        <v>0</v>
      </c>
      <c r="O17" s="237">
        <f t="shared" ref="O17:O26" si="3">+I17-(SUM(J17:N17))</f>
        <v>199500</v>
      </c>
    </row>
    <row r="18" spans="1:15" s="238" customFormat="1" ht="150" x14ac:dyDescent="0.2">
      <c r="A18" s="231">
        <v>2</v>
      </c>
      <c r="B18" s="232" t="s">
        <v>1117</v>
      </c>
      <c r="C18" s="233" t="s">
        <v>1118</v>
      </c>
      <c r="D18" s="231" t="s">
        <v>1119</v>
      </c>
      <c r="E18" s="234" t="s">
        <v>561</v>
      </c>
      <c r="F18" s="235" t="s">
        <v>48</v>
      </c>
      <c r="G18" s="235" t="s">
        <v>562</v>
      </c>
      <c r="H18" s="236" t="s">
        <v>1377</v>
      </c>
      <c r="I18" s="237">
        <v>162319.29999999999</v>
      </c>
      <c r="J18" s="237">
        <v>0</v>
      </c>
      <c r="K18" s="237">
        <v>0</v>
      </c>
      <c r="L18" s="237">
        <v>2924.01</v>
      </c>
      <c r="M18" s="237">
        <v>2924.01</v>
      </c>
      <c r="N18" s="237">
        <v>0</v>
      </c>
      <c r="O18" s="237">
        <f t="shared" si="3"/>
        <v>156471.28</v>
      </c>
    </row>
    <row r="19" spans="1:15" s="238" customFormat="1" ht="150" x14ac:dyDescent="0.2">
      <c r="A19" s="231">
        <v>3</v>
      </c>
      <c r="B19" s="232" t="s">
        <v>1120</v>
      </c>
      <c r="C19" s="233" t="s">
        <v>1124</v>
      </c>
      <c r="D19" s="231" t="s">
        <v>1125</v>
      </c>
      <c r="E19" s="234" t="s">
        <v>1110</v>
      </c>
      <c r="F19" s="235" t="s">
        <v>48</v>
      </c>
      <c r="G19" s="235" t="s">
        <v>1111</v>
      </c>
      <c r="H19" s="236" t="s">
        <v>1378</v>
      </c>
      <c r="I19" s="237">
        <v>12500</v>
      </c>
      <c r="J19" s="237">
        <v>1000</v>
      </c>
      <c r="K19" s="237">
        <v>1000</v>
      </c>
      <c r="L19" s="237">
        <v>0</v>
      </c>
      <c r="M19" s="237">
        <v>0</v>
      </c>
      <c r="N19" s="237">
        <v>0</v>
      </c>
      <c r="O19" s="237">
        <f t="shared" si="3"/>
        <v>10500</v>
      </c>
    </row>
    <row r="20" spans="1:15" s="238" customFormat="1" ht="150" x14ac:dyDescent="0.2">
      <c r="A20" s="231">
        <v>4</v>
      </c>
      <c r="B20" s="232" t="s">
        <v>1126</v>
      </c>
      <c r="C20" s="233" t="s">
        <v>1127</v>
      </c>
      <c r="D20" s="231" t="s">
        <v>1128</v>
      </c>
      <c r="E20" s="234" t="s">
        <v>561</v>
      </c>
      <c r="F20" s="235" t="s">
        <v>48</v>
      </c>
      <c r="G20" s="235" t="s">
        <v>562</v>
      </c>
      <c r="H20" s="236" t="s">
        <v>1379</v>
      </c>
      <c r="I20" s="237">
        <v>64927.72</v>
      </c>
      <c r="J20" s="237">
        <v>0</v>
      </c>
      <c r="K20" s="237">
        <v>0</v>
      </c>
      <c r="L20" s="237">
        <v>0</v>
      </c>
      <c r="M20" s="237">
        <v>0</v>
      </c>
      <c r="N20" s="240" t="s">
        <v>1129</v>
      </c>
      <c r="O20" s="237">
        <f t="shared" si="3"/>
        <v>64927.72</v>
      </c>
    </row>
    <row r="21" spans="1:15" s="238" customFormat="1" ht="150" x14ac:dyDescent="0.2">
      <c r="A21" s="231">
        <v>5</v>
      </c>
      <c r="B21" s="232" t="s">
        <v>1126</v>
      </c>
      <c r="C21" s="233" t="s">
        <v>1130</v>
      </c>
      <c r="D21" s="231" t="s">
        <v>1128</v>
      </c>
      <c r="E21" s="234" t="s">
        <v>561</v>
      </c>
      <c r="F21" s="235" t="s">
        <v>48</v>
      </c>
      <c r="G21" s="235" t="s">
        <v>562</v>
      </c>
      <c r="H21" s="236" t="s">
        <v>1380</v>
      </c>
      <c r="I21" s="237">
        <v>12486.1</v>
      </c>
      <c r="J21" s="237">
        <v>0</v>
      </c>
      <c r="K21" s="237">
        <v>0</v>
      </c>
      <c r="L21" s="237">
        <v>0</v>
      </c>
      <c r="M21" s="237">
        <v>0</v>
      </c>
      <c r="N21" s="240" t="s">
        <v>1129</v>
      </c>
      <c r="O21" s="237">
        <f t="shared" si="3"/>
        <v>12486.1</v>
      </c>
    </row>
    <row r="22" spans="1:15" s="238" customFormat="1" ht="150" x14ac:dyDescent="0.2">
      <c r="A22" s="231">
        <v>6</v>
      </c>
      <c r="B22" s="232" t="s">
        <v>1126</v>
      </c>
      <c r="C22" s="233" t="s">
        <v>1131</v>
      </c>
      <c r="D22" s="231" t="s">
        <v>1128</v>
      </c>
      <c r="E22" s="234" t="s">
        <v>561</v>
      </c>
      <c r="F22" s="235" t="s">
        <v>48</v>
      </c>
      <c r="G22" s="235" t="s">
        <v>562</v>
      </c>
      <c r="H22" s="236" t="s">
        <v>1381</v>
      </c>
      <c r="I22" s="237">
        <v>4994.4399999999996</v>
      </c>
      <c r="J22" s="237">
        <v>0</v>
      </c>
      <c r="K22" s="237">
        <v>0</v>
      </c>
      <c r="L22" s="237">
        <v>0</v>
      </c>
      <c r="M22" s="237">
        <v>0</v>
      </c>
      <c r="N22" s="240" t="s">
        <v>1129</v>
      </c>
      <c r="O22" s="237">
        <f t="shared" si="3"/>
        <v>4994.4399999999996</v>
      </c>
    </row>
    <row r="23" spans="1:15" s="238" customFormat="1" ht="150" x14ac:dyDescent="0.2">
      <c r="A23" s="231">
        <v>7</v>
      </c>
      <c r="B23" s="232" t="s">
        <v>1195</v>
      </c>
      <c r="C23" s="233" t="s">
        <v>1199</v>
      </c>
      <c r="D23" s="231" t="s">
        <v>1200</v>
      </c>
      <c r="E23" s="234" t="s">
        <v>561</v>
      </c>
      <c r="F23" s="235" t="s">
        <v>48</v>
      </c>
      <c r="G23" s="235" t="s">
        <v>562</v>
      </c>
      <c r="H23" s="236" t="s">
        <v>1382</v>
      </c>
      <c r="I23" s="237">
        <v>7491.66</v>
      </c>
      <c r="J23" s="237">
        <v>0</v>
      </c>
      <c r="K23" s="237">
        <v>0</v>
      </c>
      <c r="L23" s="237">
        <v>0</v>
      </c>
      <c r="M23" s="237">
        <v>0</v>
      </c>
      <c r="N23" s="240" t="s">
        <v>1129</v>
      </c>
      <c r="O23" s="237">
        <f t="shared" si="3"/>
        <v>7491.66</v>
      </c>
    </row>
    <row r="24" spans="1:15" s="238" customFormat="1" ht="150" x14ac:dyDescent="0.2">
      <c r="A24" s="231">
        <v>8</v>
      </c>
      <c r="B24" s="232" t="s">
        <v>1224</v>
      </c>
      <c r="C24" s="233" t="s">
        <v>1225</v>
      </c>
      <c r="D24" s="231" t="s">
        <v>1226</v>
      </c>
      <c r="E24" s="234" t="s">
        <v>1110</v>
      </c>
      <c r="F24" s="235" t="s">
        <v>48</v>
      </c>
      <c r="G24" s="235" t="s">
        <v>1227</v>
      </c>
      <c r="H24" s="236" t="s">
        <v>1383</v>
      </c>
      <c r="I24" s="237">
        <v>150000</v>
      </c>
      <c r="J24" s="237">
        <v>12000</v>
      </c>
      <c r="K24" s="237">
        <v>12000</v>
      </c>
      <c r="L24" s="237">
        <v>0</v>
      </c>
      <c r="M24" s="237">
        <v>0</v>
      </c>
      <c r="N24" s="237">
        <v>0</v>
      </c>
      <c r="O24" s="237">
        <f t="shared" si="3"/>
        <v>126000</v>
      </c>
    </row>
    <row r="25" spans="1:15" s="238" customFormat="1" ht="150" x14ac:dyDescent="0.2">
      <c r="A25" s="231">
        <v>9</v>
      </c>
      <c r="B25" s="232" t="s">
        <v>1266</v>
      </c>
      <c r="C25" s="233" t="s">
        <v>1267</v>
      </c>
      <c r="D25" s="231" t="s">
        <v>1268</v>
      </c>
      <c r="E25" s="234" t="s">
        <v>1110</v>
      </c>
      <c r="F25" s="235" t="s">
        <v>48</v>
      </c>
      <c r="G25" s="235" t="s">
        <v>1227</v>
      </c>
      <c r="H25" s="236" t="s">
        <v>1384</v>
      </c>
      <c r="I25" s="237">
        <v>100000</v>
      </c>
      <c r="J25" s="237">
        <v>8000</v>
      </c>
      <c r="K25" s="237">
        <v>8000</v>
      </c>
      <c r="L25" s="237">
        <v>0</v>
      </c>
      <c r="M25" s="237">
        <v>0</v>
      </c>
      <c r="N25" s="237">
        <v>0</v>
      </c>
      <c r="O25" s="237">
        <f t="shared" si="3"/>
        <v>84000</v>
      </c>
    </row>
    <row r="26" spans="1:15" s="238" customFormat="1" ht="150" x14ac:dyDescent="0.2">
      <c r="A26" s="231">
        <v>10</v>
      </c>
      <c r="B26" s="232">
        <v>243161</v>
      </c>
      <c r="C26" s="233" t="s">
        <v>555</v>
      </c>
      <c r="D26" s="231" t="s">
        <v>1298</v>
      </c>
      <c r="E26" s="234" t="s">
        <v>1110</v>
      </c>
      <c r="F26" s="235" t="s">
        <v>48</v>
      </c>
      <c r="G26" s="235" t="s">
        <v>1227</v>
      </c>
      <c r="H26" s="236" t="s">
        <v>1385</v>
      </c>
      <c r="I26" s="237">
        <v>25000</v>
      </c>
      <c r="J26" s="237">
        <v>0</v>
      </c>
      <c r="K26" s="237">
        <v>0</v>
      </c>
      <c r="L26" s="237">
        <v>0</v>
      </c>
      <c r="M26" s="237">
        <v>0</v>
      </c>
      <c r="N26" s="240" t="s">
        <v>1299</v>
      </c>
      <c r="O26" s="237">
        <f t="shared" si="3"/>
        <v>25000</v>
      </c>
    </row>
    <row r="27" spans="1:15" s="238" customFormat="1" x14ac:dyDescent="0.2">
      <c r="A27" s="241" t="s">
        <v>1139</v>
      </c>
      <c r="B27" s="242"/>
      <c r="C27" s="243"/>
      <c r="D27" s="244"/>
      <c r="E27" s="241"/>
      <c r="F27" s="245"/>
      <c r="G27" s="245"/>
      <c r="H27" s="246"/>
      <c r="I27" s="247">
        <f t="shared" ref="I27:O27" si="4">SUM(I28:I51)</f>
        <v>8462923.2699999996</v>
      </c>
      <c r="J27" s="247">
        <f t="shared" si="4"/>
        <v>241939.98999999996</v>
      </c>
      <c r="K27" s="247">
        <f t="shared" si="4"/>
        <v>241939.98999999996</v>
      </c>
      <c r="L27" s="247">
        <f t="shared" si="4"/>
        <v>289791</v>
      </c>
      <c r="M27" s="247">
        <f t="shared" si="4"/>
        <v>289791</v>
      </c>
      <c r="N27" s="247">
        <f t="shared" si="4"/>
        <v>0</v>
      </c>
      <c r="O27" s="247">
        <f t="shared" si="4"/>
        <v>7399461.29</v>
      </c>
    </row>
    <row r="28" spans="1:15" s="238" customFormat="1" ht="131.25" x14ac:dyDescent="0.2">
      <c r="A28" s="231">
        <v>1</v>
      </c>
      <c r="B28" s="232" t="s">
        <v>350</v>
      </c>
      <c r="C28" s="233" t="s">
        <v>351</v>
      </c>
      <c r="D28" s="231" t="s">
        <v>352</v>
      </c>
      <c r="E28" s="234" t="s">
        <v>196</v>
      </c>
      <c r="F28" s="235" t="s">
        <v>9</v>
      </c>
      <c r="G28" s="235" t="s">
        <v>353</v>
      </c>
      <c r="H28" s="236" t="s">
        <v>1386</v>
      </c>
      <c r="I28" s="237">
        <f>60000+540000</f>
        <v>600000</v>
      </c>
      <c r="J28" s="237">
        <v>30000</v>
      </c>
      <c r="K28" s="237">
        <v>30000</v>
      </c>
      <c r="L28" s="237">
        <v>0</v>
      </c>
      <c r="M28" s="237">
        <v>0</v>
      </c>
      <c r="N28" s="237">
        <v>0</v>
      </c>
      <c r="O28" s="237">
        <f t="shared" ref="O28:O51" si="5">+I28-(SUM(J28:N28))</f>
        <v>540000</v>
      </c>
    </row>
    <row r="29" spans="1:15" s="238" customFormat="1" ht="112.5" x14ac:dyDescent="0.2">
      <c r="A29" s="231">
        <v>2</v>
      </c>
      <c r="B29" s="232" t="s">
        <v>350</v>
      </c>
      <c r="C29" s="233" t="s">
        <v>354</v>
      </c>
      <c r="D29" s="231" t="s">
        <v>355</v>
      </c>
      <c r="E29" s="234" t="s">
        <v>356</v>
      </c>
      <c r="F29" s="235" t="s">
        <v>9</v>
      </c>
      <c r="G29" s="235" t="s">
        <v>353</v>
      </c>
      <c r="H29" s="236" t="s">
        <v>1387</v>
      </c>
      <c r="I29" s="237">
        <f>34190+307710</f>
        <v>341900</v>
      </c>
      <c r="J29" s="237">
        <v>17095</v>
      </c>
      <c r="K29" s="237">
        <v>17095</v>
      </c>
      <c r="L29" s="237">
        <v>0</v>
      </c>
      <c r="M29" s="237">
        <v>0</v>
      </c>
      <c r="N29" s="237">
        <v>0</v>
      </c>
      <c r="O29" s="237">
        <f t="shared" si="5"/>
        <v>307710</v>
      </c>
    </row>
    <row r="30" spans="1:15" s="238" customFormat="1" ht="93.75" x14ac:dyDescent="0.2">
      <c r="A30" s="231">
        <v>3</v>
      </c>
      <c r="B30" s="232" t="s">
        <v>350</v>
      </c>
      <c r="C30" s="233" t="s">
        <v>357</v>
      </c>
      <c r="D30" s="231" t="s">
        <v>358</v>
      </c>
      <c r="E30" s="234" t="s">
        <v>359</v>
      </c>
      <c r="F30" s="235" t="s">
        <v>9</v>
      </c>
      <c r="G30" s="235" t="s">
        <v>360</v>
      </c>
      <c r="H30" s="236" t="s">
        <v>1388</v>
      </c>
      <c r="I30" s="237">
        <v>10000</v>
      </c>
      <c r="J30" s="237">
        <v>800</v>
      </c>
      <c r="K30" s="237">
        <v>800</v>
      </c>
      <c r="L30" s="237">
        <v>0</v>
      </c>
      <c r="M30" s="237">
        <v>0</v>
      </c>
      <c r="N30" s="237">
        <v>0</v>
      </c>
      <c r="O30" s="237">
        <f t="shared" si="5"/>
        <v>8400</v>
      </c>
    </row>
    <row r="31" spans="1:15" s="238" customFormat="1" ht="131.25" x14ac:dyDescent="0.2">
      <c r="A31" s="231">
        <v>4</v>
      </c>
      <c r="B31" s="232" t="s">
        <v>1069</v>
      </c>
      <c r="C31" s="233" t="s">
        <v>1070</v>
      </c>
      <c r="D31" s="231" t="s">
        <v>1071</v>
      </c>
      <c r="E31" s="234" t="s">
        <v>415</v>
      </c>
      <c r="F31" s="235" t="s">
        <v>9</v>
      </c>
      <c r="G31" s="235" t="s">
        <v>1072</v>
      </c>
      <c r="H31" s="236" t="s">
        <v>1389</v>
      </c>
      <c r="I31" s="237">
        <v>39546</v>
      </c>
      <c r="J31" s="237">
        <v>1977.3</v>
      </c>
      <c r="K31" s="237">
        <v>1977.3</v>
      </c>
      <c r="L31" s="237">
        <v>0</v>
      </c>
      <c r="M31" s="237">
        <v>0</v>
      </c>
      <c r="N31" s="237">
        <v>0</v>
      </c>
      <c r="O31" s="237">
        <f t="shared" si="5"/>
        <v>35591.4</v>
      </c>
    </row>
    <row r="32" spans="1:15" s="238" customFormat="1" ht="93.75" x14ac:dyDescent="0.2">
      <c r="A32" s="231">
        <v>5</v>
      </c>
      <c r="B32" s="232" t="s">
        <v>1095</v>
      </c>
      <c r="C32" s="233" t="s">
        <v>1096</v>
      </c>
      <c r="D32" s="231" t="s">
        <v>1097</v>
      </c>
      <c r="E32" s="234" t="s">
        <v>359</v>
      </c>
      <c r="F32" s="235" t="s">
        <v>9</v>
      </c>
      <c r="G32" s="235" t="s">
        <v>360</v>
      </c>
      <c r="H32" s="236" t="s">
        <v>1390</v>
      </c>
      <c r="I32" s="237">
        <v>10000</v>
      </c>
      <c r="J32" s="237">
        <v>800</v>
      </c>
      <c r="K32" s="237">
        <v>800</v>
      </c>
      <c r="L32" s="237">
        <v>0</v>
      </c>
      <c r="M32" s="237">
        <v>0</v>
      </c>
      <c r="N32" s="237">
        <v>0</v>
      </c>
      <c r="O32" s="237">
        <f t="shared" si="5"/>
        <v>8400</v>
      </c>
    </row>
    <row r="33" spans="1:15" s="238" customFormat="1" ht="93.75" x14ac:dyDescent="0.2">
      <c r="A33" s="231">
        <v>6</v>
      </c>
      <c r="B33" s="232" t="s">
        <v>1103</v>
      </c>
      <c r="C33" s="233" t="s">
        <v>1104</v>
      </c>
      <c r="D33" s="231" t="s">
        <v>1105</v>
      </c>
      <c r="E33" s="234" t="s">
        <v>1106</v>
      </c>
      <c r="F33" s="235" t="s">
        <v>9</v>
      </c>
      <c r="G33" s="235" t="s">
        <v>549</v>
      </c>
      <c r="H33" s="236" t="s">
        <v>1107</v>
      </c>
      <c r="I33" s="237">
        <v>41000</v>
      </c>
      <c r="J33" s="237">
        <v>0</v>
      </c>
      <c r="K33" s="237">
        <v>0</v>
      </c>
      <c r="L33" s="237">
        <v>20500</v>
      </c>
      <c r="M33" s="237">
        <v>20500</v>
      </c>
      <c r="N33" s="237">
        <v>0</v>
      </c>
      <c r="O33" s="237">
        <f t="shared" si="5"/>
        <v>0</v>
      </c>
    </row>
    <row r="34" spans="1:15" s="238" customFormat="1" ht="112.5" x14ac:dyDescent="0.2">
      <c r="A34" s="231">
        <v>7</v>
      </c>
      <c r="B34" s="232" t="s">
        <v>1103</v>
      </c>
      <c r="C34" s="233" t="s">
        <v>1114</v>
      </c>
      <c r="D34" s="231" t="s">
        <v>1115</v>
      </c>
      <c r="E34" s="234" t="s">
        <v>464</v>
      </c>
      <c r="F34" s="235" t="s">
        <v>9</v>
      </c>
      <c r="G34" s="235" t="s">
        <v>1116</v>
      </c>
      <c r="H34" s="236" t="s">
        <v>1391</v>
      </c>
      <c r="I34" s="237">
        <v>80000</v>
      </c>
      <c r="J34" s="237">
        <v>4000</v>
      </c>
      <c r="K34" s="237">
        <v>4000</v>
      </c>
      <c r="L34" s="237">
        <v>0</v>
      </c>
      <c r="M34" s="237">
        <v>0</v>
      </c>
      <c r="N34" s="237">
        <v>0</v>
      </c>
      <c r="O34" s="237">
        <f t="shared" si="5"/>
        <v>72000</v>
      </c>
    </row>
    <row r="35" spans="1:15" s="238" customFormat="1" ht="131.25" x14ac:dyDescent="0.2">
      <c r="A35" s="231">
        <v>8</v>
      </c>
      <c r="B35" s="232" t="s">
        <v>1126</v>
      </c>
      <c r="C35" s="233" t="s">
        <v>1132</v>
      </c>
      <c r="D35" s="231" t="s">
        <v>1133</v>
      </c>
      <c r="E35" s="234" t="s">
        <v>1134</v>
      </c>
      <c r="F35" s="235" t="s">
        <v>9</v>
      </c>
      <c r="G35" s="235" t="s">
        <v>1135</v>
      </c>
      <c r="H35" s="236" t="s">
        <v>1392</v>
      </c>
      <c r="I35" s="237">
        <v>216000</v>
      </c>
      <c r="J35" s="237">
        <v>0</v>
      </c>
      <c r="K35" s="237">
        <v>0</v>
      </c>
      <c r="L35" s="237">
        <v>0</v>
      </c>
      <c r="M35" s="237">
        <v>0</v>
      </c>
      <c r="N35" s="240" t="s">
        <v>1194</v>
      </c>
      <c r="O35" s="237">
        <f t="shared" si="5"/>
        <v>216000</v>
      </c>
    </row>
    <row r="36" spans="1:15" s="238" customFormat="1" ht="112.5" x14ac:dyDescent="0.2">
      <c r="A36" s="231">
        <v>9</v>
      </c>
      <c r="B36" s="232" t="s">
        <v>1136</v>
      </c>
      <c r="C36" s="233" t="s">
        <v>1137</v>
      </c>
      <c r="D36" s="231" t="s">
        <v>1138</v>
      </c>
      <c r="E36" s="234" t="s">
        <v>359</v>
      </c>
      <c r="F36" s="235" t="s">
        <v>1139</v>
      </c>
      <c r="G36" s="235" t="s">
        <v>1135</v>
      </c>
      <c r="H36" s="236" t="s">
        <v>1393</v>
      </c>
      <c r="I36" s="237">
        <v>1000000</v>
      </c>
      <c r="J36" s="237">
        <v>80000</v>
      </c>
      <c r="K36" s="237">
        <v>80000</v>
      </c>
      <c r="L36" s="237">
        <v>0</v>
      </c>
      <c r="M36" s="237">
        <v>0</v>
      </c>
      <c r="N36" s="237">
        <v>0</v>
      </c>
      <c r="O36" s="237">
        <f>+I36-(SUM(J36:N36))</f>
        <v>840000</v>
      </c>
    </row>
    <row r="37" spans="1:15" s="238" customFormat="1" ht="131.25" x14ac:dyDescent="0.2">
      <c r="A37" s="231">
        <v>10</v>
      </c>
      <c r="B37" s="232" t="s">
        <v>1201</v>
      </c>
      <c r="C37" s="233" t="s">
        <v>1202</v>
      </c>
      <c r="D37" s="231" t="s">
        <v>1203</v>
      </c>
      <c r="E37" s="234" t="s">
        <v>359</v>
      </c>
      <c r="F37" s="235" t="s">
        <v>1139</v>
      </c>
      <c r="G37" s="235" t="s">
        <v>1204</v>
      </c>
      <c r="H37" s="236" t="s">
        <v>1394</v>
      </c>
      <c r="I37" s="237">
        <v>794865</v>
      </c>
      <c r="J37" s="237">
        <v>0</v>
      </c>
      <c r="K37" s="237">
        <v>0</v>
      </c>
      <c r="L37" s="237">
        <v>59614.879999999997</v>
      </c>
      <c r="M37" s="237">
        <v>59614.87</v>
      </c>
      <c r="N37" s="237">
        <v>0</v>
      </c>
      <c r="O37" s="237">
        <f>+I37-(SUM(J37:N37))</f>
        <v>675635.25</v>
      </c>
    </row>
    <row r="38" spans="1:15" s="238" customFormat="1" ht="112.5" x14ac:dyDescent="0.2">
      <c r="A38" s="231">
        <v>11</v>
      </c>
      <c r="B38" s="232" t="s">
        <v>1215</v>
      </c>
      <c r="C38" s="233" t="s">
        <v>1216</v>
      </c>
      <c r="D38" s="231" t="s">
        <v>1217</v>
      </c>
      <c r="E38" s="234" t="s">
        <v>403</v>
      </c>
      <c r="F38" s="235" t="s">
        <v>1139</v>
      </c>
      <c r="G38" s="235" t="s">
        <v>644</v>
      </c>
      <c r="H38" s="236" t="s">
        <v>1395</v>
      </c>
      <c r="I38" s="237">
        <v>139696</v>
      </c>
      <c r="J38" s="237">
        <v>6984.8</v>
      </c>
      <c r="K38" s="237">
        <v>6984.8</v>
      </c>
      <c r="L38" s="237">
        <v>0</v>
      </c>
      <c r="M38" s="237">
        <v>0</v>
      </c>
      <c r="N38" s="237">
        <v>0</v>
      </c>
      <c r="O38" s="237">
        <f>+I38-(SUM(J38:N38))</f>
        <v>125726.39999999999</v>
      </c>
    </row>
    <row r="39" spans="1:15" s="238" customFormat="1" ht="187.5" x14ac:dyDescent="0.2">
      <c r="A39" s="231">
        <v>12</v>
      </c>
      <c r="B39" s="232" t="s">
        <v>1228</v>
      </c>
      <c r="C39" s="233" t="s">
        <v>1233</v>
      </c>
      <c r="D39" s="231" t="s">
        <v>1234</v>
      </c>
      <c r="E39" s="234" t="s">
        <v>1235</v>
      </c>
      <c r="F39" s="235" t="s">
        <v>9</v>
      </c>
      <c r="G39" s="235" t="s">
        <v>376</v>
      </c>
      <c r="H39" s="236" t="s">
        <v>1396</v>
      </c>
      <c r="I39" s="237">
        <v>94526.5</v>
      </c>
      <c r="J39" s="237">
        <v>0</v>
      </c>
      <c r="K39" s="237">
        <v>0</v>
      </c>
      <c r="L39" s="237">
        <v>0</v>
      </c>
      <c r="M39" s="237">
        <v>0</v>
      </c>
      <c r="N39" s="240" t="s">
        <v>1232</v>
      </c>
      <c r="O39" s="237">
        <f t="shared" si="5"/>
        <v>94526.5</v>
      </c>
    </row>
    <row r="40" spans="1:15" s="238" customFormat="1" ht="168.75" x14ac:dyDescent="0.2">
      <c r="A40" s="231">
        <v>13</v>
      </c>
      <c r="B40" s="232" t="s">
        <v>1228</v>
      </c>
      <c r="C40" s="233" t="s">
        <v>1233</v>
      </c>
      <c r="D40" s="231" t="s">
        <v>1234</v>
      </c>
      <c r="E40" s="234" t="s">
        <v>1236</v>
      </c>
      <c r="F40" s="235" t="s">
        <v>9</v>
      </c>
      <c r="G40" s="235" t="s">
        <v>376</v>
      </c>
      <c r="H40" s="236" t="s">
        <v>1397</v>
      </c>
      <c r="I40" s="237">
        <v>416753</v>
      </c>
      <c r="J40" s="237">
        <v>0</v>
      </c>
      <c r="K40" s="237">
        <v>0</v>
      </c>
      <c r="L40" s="237">
        <v>0</v>
      </c>
      <c r="M40" s="237">
        <v>0</v>
      </c>
      <c r="N40" s="240" t="s">
        <v>1232</v>
      </c>
      <c r="O40" s="237">
        <f t="shared" si="5"/>
        <v>416753</v>
      </c>
    </row>
    <row r="41" spans="1:15" s="238" customFormat="1" ht="131.25" x14ac:dyDescent="0.2">
      <c r="A41" s="231">
        <v>14</v>
      </c>
      <c r="B41" s="232" t="s">
        <v>1250</v>
      </c>
      <c r="C41" s="233" t="s">
        <v>1251</v>
      </c>
      <c r="D41" s="231" t="s">
        <v>1252</v>
      </c>
      <c r="E41" s="234" t="s">
        <v>359</v>
      </c>
      <c r="F41" s="235" t="s">
        <v>1139</v>
      </c>
      <c r="G41" s="235" t="s">
        <v>1198</v>
      </c>
      <c r="H41" s="236" t="s">
        <v>1398</v>
      </c>
      <c r="I41" s="237">
        <v>610000</v>
      </c>
      <c r="J41" s="237">
        <v>48800</v>
      </c>
      <c r="K41" s="237">
        <v>48800</v>
      </c>
      <c r="L41" s="237">
        <v>0</v>
      </c>
      <c r="M41" s="237">
        <v>0</v>
      </c>
      <c r="N41" s="237">
        <v>0</v>
      </c>
      <c r="O41" s="237">
        <f>+I41-(SUM(J41:N41))</f>
        <v>512400</v>
      </c>
    </row>
    <row r="42" spans="1:15" s="238" customFormat="1" ht="131.25" x14ac:dyDescent="0.2">
      <c r="A42" s="231">
        <v>15</v>
      </c>
      <c r="B42" s="232" t="s">
        <v>1253</v>
      </c>
      <c r="C42" s="233" t="s">
        <v>1254</v>
      </c>
      <c r="D42" s="231" t="s">
        <v>1255</v>
      </c>
      <c r="E42" s="234" t="s">
        <v>1256</v>
      </c>
      <c r="F42" s="235" t="s">
        <v>9</v>
      </c>
      <c r="G42" s="235" t="s">
        <v>1209</v>
      </c>
      <c r="H42" s="236" t="s">
        <v>1399</v>
      </c>
      <c r="I42" s="237">
        <v>1122274</v>
      </c>
      <c r="J42" s="237">
        <v>0</v>
      </c>
      <c r="K42" s="237">
        <v>0</v>
      </c>
      <c r="L42" s="237">
        <v>0</v>
      </c>
      <c r="M42" s="237">
        <v>0</v>
      </c>
      <c r="N42" s="240" t="s">
        <v>1232</v>
      </c>
      <c r="O42" s="237">
        <f t="shared" si="5"/>
        <v>1122274</v>
      </c>
    </row>
    <row r="43" spans="1:15" s="238" customFormat="1" ht="112.5" x14ac:dyDescent="0.2">
      <c r="A43" s="231">
        <v>16</v>
      </c>
      <c r="B43" s="232" t="s">
        <v>1272</v>
      </c>
      <c r="C43" s="233" t="s">
        <v>1273</v>
      </c>
      <c r="D43" s="231" t="s">
        <v>1274</v>
      </c>
      <c r="E43" s="234" t="s">
        <v>464</v>
      </c>
      <c r="F43" s="235" t="s">
        <v>9</v>
      </c>
      <c r="G43" s="235" t="s">
        <v>1116</v>
      </c>
      <c r="H43" s="236" t="s">
        <v>1400</v>
      </c>
      <c r="I43" s="237">
        <v>90000</v>
      </c>
      <c r="J43" s="237">
        <v>0</v>
      </c>
      <c r="K43" s="237">
        <v>0</v>
      </c>
      <c r="L43" s="237">
        <v>3156</v>
      </c>
      <c r="M43" s="237">
        <v>3156</v>
      </c>
      <c r="N43" s="237">
        <v>0</v>
      </c>
      <c r="O43" s="237">
        <f t="shared" si="5"/>
        <v>83688</v>
      </c>
    </row>
    <row r="44" spans="1:15" s="238" customFormat="1" ht="75" x14ac:dyDescent="0.2">
      <c r="A44" s="231">
        <v>17</v>
      </c>
      <c r="B44" s="232" t="s">
        <v>1275</v>
      </c>
      <c r="C44" s="233" t="s">
        <v>1276</v>
      </c>
      <c r="D44" s="231" t="s">
        <v>1277</v>
      </c>
      <c r="E44" s="234" t="s">
        <v>1278</v>
      </c>
      <c r="F44" s="235" t="s">
        <v>9</v>
      </c>
      <c r="G44" s="235" t="s">
        <v>549</v>
      </c>
      <c r="H44" s="236" t="s">
        <v>1279</v>
      </c>
      <c r="I44" s="237">
        <v>113920</v>
      </c>
      <c r="J44" s="237">
        <v>0</v>
      </c>
      <c r="K44" s="237">
        <v>0</v>
      </c>
      <c r="L44" s="237">
        <v>56960</v>
      </c>
      <c r="M44" s="237">
        <v>56960</v>
      </c>
      <c r="N44" s="237">
        <v>0</v>
      </c>
      <c r="O44" s="237">
        <f t="shared" si="5"/>
        <v>0</v>
      </c>
    </row>
    <row r="45" spans="1:15" s="238" customFormat="1" ht="131.25" x14ac:dyDescent="0.2">
      <c r="A45" s="231">
        <v>18</v>
      </c>
      <c r="B45" s="232">
        <v>243161</v>
      </c>
      <c r="C45" s="233" t="s">
        <v>555</v>
      </c>
      <c r="D45" s="231" t="s">
        <v>1284</v>
      </c>
      <c r="E45" s="234" t="s">
        <v>359</v>
      </c>
      <c r="F45" s="235" t="s">
        <v>9</v>
      </c>
      <c r="G45" s="235" t="s">
        <v>1204</v>
      </c>
      <c r="H45" s="236" t="s">
        <v>1401</v>
      </c>
      <c r="I45" s="237">
        <v>1059820</v>
      </c>
      <c r="J45" s="237">
        <v>0</v>
      </c>
      <c r="K45" s="237">
        <v>0</v>
      </c>
      <c r="L45" s="237">
        <v>79486.5</v>
      </c>
      <c r="M45" s="237">
        <v>79486.5</v>
      </c>
      <c r="N45" s="248">
        <v>0</v>
      </c>
      <c r="O45" s="237">
        <f t="shared" si="5"/>
        <v>900847</v>
      </c>
    </row>
    <row r="46" spans="1:15" s="238" customFormat="1" ht="112.5" x14ac:dyDescent="0.2">
      <c r="A46" s="231">
        <v>19</v>
      </c>
      <c r="B46" s="232">
        <v>243161</v>
      </c>
      <c r="C46" s="233" t="s">
        <v>555</v>
      </c>
      <c r="D46" s="231" t="s">
        <v>1285</v>
      </c>
      <c r="E46" s="234" t="s">
        <v>403</v>
      </c>
      <c r="F46" s="235" t="s">
        <v>9</v>
      </c>
      <c r="G46" s="235" t="s">
        <v>644</v>
      </c>
      <c r="H46" s="236" t="s">
        <v>1402</v>
      </c>
      <c r="I46" s="237">
        <v>279391</v>
      </c>
      <c r="J46" s="237">
        <v>13969.55</v>
      </c>
      <c r="K46" s="237">
        <v>13969.550000000001</v>
      </c>
      <c r="L46" s="237">
        <v>0</v>
      </c>
      <c r="M46" s="237">
        <v>0</v>
      </c>
      <c r="N46" s="248">
        <v>0</v>
      </c>
      <c r="O46" s="237">
        <f t="shared" si="5"/>
        <v>251451.9</v>
      </c>
    </row>
    <row r="47" spans="1:15" s="238" customFormat="1" ht="168.75" x14ac:dyDescent="0.2">
      <c r="A47" s="231">
        <v>20</v>
      </c>
      <c r="B47" s="232">
        <v>243161</v>
      </c>
      <c r="C47" s="233" t="s">
        <v>555</v>
      </c>
      <c r="D47" s="231" t="s">
        <v>1286</v>
      </c>
      <c r="E47" s="234" t="s">
        <v>1287</v>
      </c>
      <c r="F47" s="235" t="s">
        <v>9</v>
      </c>
      <c r="G47" s="235" t="s">
        <v>1204</v>
      </c>
      <c r="H47" s="236" t="s">
        <v>1403</v>
      </c>
      <c r="I47" s="237">
        <f>468904.77+12</f>
        <v>468916.77</v>
      </c>
      <c r="J47" s="237">
        <v>37513.339999999997</v>
      </c>
      <c r="K47" s="237">
        <v>37513.339999999997</v>
      </c>
      <c r="L47" s="237">
        <v>0</v>
      </c>
      <c r="M47" s="237">
        <v>0</v>
      </c>
      <c r="N47" s="248">
        <v>0</v>
      </c>
      <c r="O47" s="237">
        <f t="shared" si="5"/>
        <v>393890.09</v>
      </c>
    </row>
    <row r="48" spans="1:15" s="238" customFormat="1" ht="131.25" x14ac:dyDescent="0.2">
      <c r="A48" s="231">
        <v>21</v>
      </c>
      <c r="B48" s="232">
        <v>243161</v>
      </c>
      <c r="C48" s="233" t="s">
        <v>555</v>
      </c>
      <c r="D48" s="231" t="s">
        <v>1288</v>
      </c>
      <c r="E48" s="234" t="s">
        <v>359</v>
      </c>
      <c r="F48" s="235" t="s">
        <v>9</v>
      </c>
      <c r="G48" s="235" t="s">
        <v>1204</v>
      </c>
      <c r="H48" s="236" t="s">
        <v>1404</v>
      </c>
      <c r="I48" s="237">
        <v>794865</v>
      </c>
      <c r="J48" s="237">
        <v>0</v>
      </c>
      <c r="K48" s="237">
        <v>0</v>
      </c>
      <c r="L48" s="237">
        <v>59614.87</v>
      </c>
      <c r="M48" s="237">
        <v>59614.87</v>
      </c>
      <c r="N48" s="248">
        <v>0</v>
      </c>
      <c r="O48" s="237">
        <f t="shared" si="5"/>
        <v>675635.26</v>
      </c>
    </row>
    <row r="49" spans="1:15" s="238" customFormat="1" ht="150" x14ac:dyDescent="0.2">
      <c r="A49" s="231">
        <v>22</v>
      </c>
      <c r="B49" s="232">
        <v>243161</v>
      </c>
      <c r="C49" s="233" t="s">
        <v>555</v>
      </c>
      <c r="D49" s="231" t="s">
        <v>1288</v>
      </c>
      <c r="E49" s="234" t="s">
        <v>359</v>
      </c>
      <c r="F49" s="235" t="s">
        <v>9</v>
      </c>
      <c r="G49" s="235" t="s">
        <v>1204</v>
      </c>
      <c r="H49" s="236" t="s">
        <v>1405</v>
      </c>
      <c r="I49" s="237">
        <v>55780</v>
      </c>
      <c r="J49" s="237">
        <v>0</v>
      </c>
      <c r="K49" s="237">
        <v>0</v>
      </c>
      <c r="L49" s="237">
        <v>4183.5</v>
      </c>
      <c r="M49" s="237">
        <v>4183.5</v>
      </c>
      <c r="N49" s="248">
        <v>0</v>
      </c>
      <c r="O49" s="237">
        <f t="shared" si="5"/>
        <v>47413</v>
      </c>
    </row>
    <row r="50" spans="1:15" s="238" customFormat="1" ht="150" x14ac:dyDescent="0.2">
      <c r="A50" s="231">
        <v>23</v>
      </c>
      <c r="B50" s="232">
        <v>243161</v>
      </c>
      <c r="C50" s="233" t="s">
        <v>555</v>
      </c>
      <c r="D50" s="231" t="s">
        <v>1288</v>
      </c>
      <c r="E50" s="234" t="s">
        <v>359</v>
      </c>
      <c r="F50" s="235" t="s">
        <v>9</v>
      </c>
      <c r="G50" s="235" t="s">
        <v>1204</v>
      </c>
      <c r="H50" s="236" t="s">
        <v>1406</v>
      </c>
      <c r="I50" s="237">
        <v>41835</v>
      </c>
      <c r="J50" s="237">
        <v>0</v>
      </c>
      <c r="K50" s="237">
        <v>0</v>
      </c>
      <c r="L50" s="237">
        <v>3137.63</v>
      </c>
      <c r="M50" s="237">
        <v>3137.63</v>
      </c>
      <c r="N50" s="248">
        <v>0</v>
      </c>
      <c r="O50" s="237">
        <f t="shared" si="5"/>
        <v>35559.74</v>
      </c>
    </row>
    <row r="51" spans="1:15" s="238" customFormat="1" ht="150" x14ac:dyDescent="0.2">
      <c r="A51" s="231">
        <v>24</v>
      </c>
      <c r="B51" s="232">
        <v>243161</v>
      </c>
      <c r="C51" s="233" t="s">
        <v>555</v>
      </c>
      <c r="D51" s="231" t="s">
        <v>1292</v>
      </c>
      <c r="E51" s="234" t="s">
        <v>359</v>
      </c>
      <c r="F51" s="235" t="s">
        <v>9</v>
      </c>
      <c r="G51" s="235" t="s">
        <v>1204</v>
      </c>
      <c r="H51" s="236" t="s">
        <v>1407</v>
      </c>
      <c r="I51" s="237">
        <v>41835</v>
      </c>
      <c r="J51" s="237">
        <v>0</v>
      </c>
      <c r="K51" s="237">
        <v>0</v>
      </c>
      <c r="L51" s="237">
        <v>3137.62</v>
      </c>
      <c r="M51" s="237">
        <v>3137.63</v>
      </c>
      <c r="N51" s="237">
        <v>0</v>
      </c>
      <c r="O51" s="237">
        <f t="shared" si="5"/>
        <v>35559.75</v>
      </c>
    </row>
    <row r="52" spans="1:15" s="238" customFormat="1" x14ac:dyDescent="0.2">
      <c r="A52" s="241" t="s">
        <v>63</v>
      </c>
      <c r="B52" s="242"/>
      <c r="C52" s="243"/>
      <c r="D52" s="244"/>
      <c r="E52" s="241"/>
      <c r="F52" s="245"/>
      <c r="G52" s="245"/>
      <c r="H52" s="246"/>
      <c r="I52" s="247">
        <f>SUM(I53:I54)</f>
        <v>345550</v>
      </c>
      <c r="J52" s="247">
        <f t="shared" ref="J52:O52" si="6">SUM(J53:J54)</f>
        <v>1677.5</v>
      </c>
      <c r="K52" s="247">
        <f t="shared" si="6"/>
        <v>1677.5</v>
      </c>
      <c r="L52" s="247">
        <f t="shared" si="6"/>
        <v>0</v>
      </c>
      <c r="M52" s="247">
        <f t="shared" si="6"/>
        <v>0</v>
      </c>
      <c r="N52" s="247">
        <f t="shared" si="6"/>
        <v>0</v>
      </c>
      <c r="O52" s="247">
        <f t="shared" si="6"/>
        <v>342195</v>
      </c>
    </row>
    <row r="53" spans="1:15" s="238" customFormat="1" ht="131.25" x14ac:dyDescent="0.2">
      <c r="A53" s="231">
        <v>1</v>
      </c>
      <c r="B53" s="232" t="s">
        <v>1103</v>
      </c>
      <c r="C53" s="233" t="s">
        <v>1160</v>
      </c>
      <c r="D53" s="231" t="s">
        <v>1161</v>
      </c>
      <c r="E53" s="234" t="s">
        <v>714</v>
      </c>
      <c r="F53" s="235" t="s">
        <v>63</v>
      </c>
      <c r="G53" s="235" t="s">
        <v>715</v>
      </c>
      <c r="H53" s="236" t="s">
        <v>1408</v>
      </c>
      <c r="I53" s="237">
        <v>312000</v>
      </c>
      <c r="J53" s="237">
        <v>0</v>
      </c>
      <c r="K53" s="237">
        <v>0</v>
      </c>
      <c r="L53" s="237">
        <v>0</v>
      </c>
      <c r="M53" s="237">
        <v>0</v>
      </c>
      <c r="N53" s="240" t="s">
        <v>701</v>
      </c>
      <c r="O53" s="237">
        <f>+I53-(SUM(J53:N53))</f>
        <v>312000</v>
      </c>
    </row>
    <row r="54" spans="1:15" s="238" customFormat="1" ht="168.75" x14ac:dyDescent="0.2">
      <c r="A54" s="231">
        <v>2</v>
      </c>
      <c r="B54" s="232" t="s">
        <v>1237</v>
      </c>
      <c r="C54" s="233" t="s">
        <v>1333</v>
      </c>
      <c r="D54" s="231" t="s">
        <v>1334</v>
      </c>
      <c r="E54" s="234" t="s">
        <v>643</v>
      </c>
      <c r="F54" s="235" t="s">
        <v>8</v>
      </c>
      <c r="G54" s="235" t="s">
        <v>644</v>
      </c>
      <c r="H54" s="236" t="s">
        <v>1409</v>
      </c>
      <c r="I54" s="237">
        <v>33550</v>
      </c>
      <c r="J54" s="237">
        <v>1677.5</v>
      </c>
      <c r="K54" s="237">
        <v>1677.5</v>
      </c>
      <c r="L54" s="237">
        <v>0</v>
      </c>
      <c r="M54" s="237">
        <v>0</v>
      </c>
      <c r="N54" s="237">
        <v>0</v>
      </c>
      <c r="O54" s="237">
        <f>+I54-(SUM(J54:N54))</f>
        <v>30195</v>
      </c>
    </row>
    <row r="55" spans="1:15" s="238" customFormat="1" x14ac:dyDescent="0.2">
      <c r="A55" s="241" t="s">
        <v>3</v>
      </c>
      <c r="B55" s="242"/>
      <c r="C55" s="243"/>
      <c r="D55" s="244"/>
      <c r="E55" s="241"/>
      <c r="F55" s="245"/>
      <c r="G55" s="245"/>
      <c r="H55" s="246"/>
      <c r="I55" s="247">
        <f>SUM(I56:I75)</f>
        <v>5687959</v>
      </c>
      <c r="J55" s="247">
        <f t="shared" ref="J55:O55" si="7">SUM(J56:J75)</f>
        <v>97970</v>
      </c>
      <c r="K55" s="247">
        <f t="shared" si="7"/>
        <v>97970</v>
      </c>
      <c r="L55" s="247">
        <f t="shared" si="7"/>
        <v>51225</v>
      </c>
      <c r="M55" s="247">
        <f t="shared" si="7"/>
        <v>51225</v>
      </c>
      <c r="N55" s="247">
        <f t="shared" si="7"/>
        <v>0</v>
      </c>
      <c r="O55" s="247">
        <f t="shared" si="7"/>
        <v>5389569</v>
      </c>
    </row>
    <row r="56" spans="1:15" s="238" customFormat="1" ht="75" x14ac:dyDescent="0.2">
      <c r="A56" s="231">
        <v>1</v>
      </c>
      <c r="B56" s="232" t="s">
        <v>361</v>
      </c>
      <c r="C56" s="233" t="s">
        <v>362</v>
      </c>
      <c r="D56" s="231" t="s">
        <v>363</v>
      </c>
      <c r="E56" s="234" t="s">
        <v>55</v>
      </c>
      <c r="F56" s="235" t="s">
        <v>3</v>
      </c>
      <c r="G56" s="235" t="s">
        <v>364</v>
      </c>
      <c r="H56" s="236" t="s">
        <v>1410</v>
      </c>
      <c r="I56" s="237">
        <v>490400</v>
      </c>
      <c r="J56" s="237">
        <v>24520</v>
      </c>
      <c r="K56" s="237">
        <v>24520</v>
      </c>
      <c r="L56" s="237">
        <v>0</v>
      </c>
      <c r="M56" s="237">
        <v>0</v>
      </c>
      <c r="N56" s="237">
        <v>0</v>
      </c>
      <c r="O56" s="237">
        <f t="shared" ref="O56:O75" si="8">+I56-(SUM(J56:N56))</f>
        <v>441360</v>
      </c>
    </row>
    <row r="57" spans="1:15" s="238" customFormat="1" ht="131.25" x14ac:dyDescent="0.2">
      <c r="A57" s="231">
        <v>2</v>
      </c>
      <c r="B57" s="232" t="s">
        <v>1069</v>
      </c>
      <c r="C57" s="233" t="s">
        <v>1145</v>
      </c>
      <c r="D57" s="231" t="s">
        <v>1146</v>
      </c>
      <c r="E57" s="234" t="s">
        <v>55</v>
      </c>
      <c r="F57" s="235" t="s">
        <v>3</v>
      </c>
      <c r="G57" s="235" t="s">
        <v>1147</v>
      </c>
      <c r="H57" s="236" t="s">
        <v>1411</v>
      </c>
      <c r="I57" s="237">
        <v>18000</v>
      </c>
      <c r="J57" s="237">
        <v>1440</v>
      </c>
      <c r="K57" s="237">
        <v>1440</v>
      </c>
      <c r="L57" s="237">
        <v>0</v>
      </c>
      <c r="M57" s="237">
        <v>0</v>
      </c>
      <c r="N57" s="237">
        <v>0</v>
      </c>
      <c r="O57" s="237">
        <f t="shared" si="8"/>
        <v>15120</v>
      </c>
    </row>
    <row r="58" spans="1:15" s="238" customFormat="1" ht="112.5" x14ac:dyDescent="0.2">
      <c r="A58" s="231">
        <v>3</v>
      </c>
      <c r="B58" s="232" t="s">
        <v>1154</v>
      </c>
      <c r="C58" s="233" t="s">
        <v>1155</v>
      </c>
      <c r="D58" s="231" t="s">
        <v>1156</v>
      </c>
      <c r="E58" s="234" t="s">
        <v>59</v>
      </c>
      <c r="F58" s="235" t="s">
        <v>3</v>
      </c>
      <c r="G58" s="235" t="s">
        <v>61</v>
      </c>
      <c r="H58" s="236" t="s">
        <v>1412</v>
      </c>
      <c r="I58" s="237">
        <v>18000</v>
      </c>
      <c r="J58" s="237">
        <v>0</v>
      </c>
      <c r="K58" s="237">
        <v>0</v>
      </c>
      <c r="L58" s="237">
        <v>0</v>
      </c>
      <c r="M58" s="237">
        <v>0</v>
      </c>
      <c r="N58" s="240" t="s">
        <v>635</v>
      </c>
      <c r="O58" s="237">
        <f t="shared" si="8"/>
        <v>18000</v>
      </c>
    </row>
    <row r="59" spans="1:15" s="238" customFormat="1" ht="168.75" x14ac:dyDescent="0.2">
      <c r="A59" s="231">
        <v>4</v>
      </c>
      <c r="B59" s="232" t="s">
        <v>1126</v>
      </c>
      <c r="C59" s="233" t="s">
        <v>1132</v>
      </c>
      <c r="D59" s="231" t="s">
        <v>1133</v>
      </c>
      <c r="E59" s="234" t="s">
        <v>1170</v>
      </c>
      <c r="F59" s="235" t="s">
        <v>3</v>
      </c>
      <c r="G59" s="235" t="s">
        <v>1135</v>
      </c>
      <c r="H59" s="236" t="s">
        <v>1413</v>
      </c>
      <c r="I59" s="237">
        <v>360000</v>
      </c>
      <c r="J59" s="237">
        <v>0</v>
      </c>
      <c r="K59" s="237">
        <v>0</v>
      </c>
      <c r="L59" s="237">
        <v>0</v>
      </c>
      <c r="M59" s="237">
        <v>0</v>
      </c>
      <c r="N59" s="240" t="s">
        <v>1194</v>
      </c>
      <c r="O59" s="237">
        <f t="shared" si="8"/>
        <v>360000</v>
      </c>
    </row>
    <row r="60" spans="1:15" s="238" customFormat="1" ht="112.5" x14ac:dyDescent="0.2">
      <c r="A60" s="231">
        <v>5</v>
      </c>
      <c r="B60" s="232" t="s">
        <v>1136</v>
      </c>
      <c r="C60" s="233" t="s">
        <v>1171</v>
      </c>
      <c r="D60" s="231" t="s">
        <v>1172</v>
      </c>
      <c r="E60" s="234" t="s">
        <v>55</v>
      </c>
      <c r="F60" s="235" t="s">
        <v>3</v>
      </c>
      <c r="G60" s="235" t="s">
        <v>608</v>
      </c>
      <c r="H60" s="236" t="s">
        <v>1414</v>
      </c>
      <c r="I60" s="237">
        <v>26125</v>
      </c>
      <c r="J60" s="237">
        <v>0</v>
      </c>
      <c r="K60" s="237">
        <v>0</v>
      </c>
      <c r="L60" s="237">
        <v>0</v>
      </c>
      <c r="M60" s="237">
        <v>0</v>
      </c>
      <c r="N60" s="240" t="s">
        <v>1301</v>
      </c>
      <c r="O60" s="237">
        <f t="shared" si="8"/>
        <v>26125</v>
      </c>
    </row>
    <row r="61" spans="1:15" s="238" customFormat="1" ht="168.75" x14ac:dyDescent="0.2">
      <c r="A61" s="231">
        <v>6</v>
      </c>
      <c r="B61" s="232" t="s">
        <v>1136</v>
      </c>
      <c r="C61" s="233" t="s">
        <v>1173</v>
      </c>
      <c r="D61" s="231" t="s">
        <v>1174</v>
      </c>
      <c r="E61" s="234" t="s">
        <v>626</v>
      </c>
      <c r="F61" s="235" t="s">
        <v>3</v>
      </c>
      <c r="G61" s="235" t="s">
        <v>1175</v>
      </c>
      <c r="H61" s="236" t="s">
        <v>1415</v>
      </c>
      <c r="I61" s="237">
        <v>30000</v>
      </c>
      <c r="J61" s="237">
        <v>2400</v>
      </c>
      <c r="K61" s="237">
        <v>2400</v>
      </c>
      <c r="L61" s="237">
        <v>0</v>
      </c>
      <c r="M61" s="237">
        <v>0</v>
      </c>
      <c r="N61" s="237">
        <v>0</v>
      </c>
      <c r="O61" s="237">
        <f t="shared" si="8"/>
        <v>25200</v>
      </c>
    </row>
    <row r="62" spans="1:15" s="238" customFormat="1" ht="112.5" x14ac:dyDescent="0.2">
      <c r="A62" s="231">
        <v>7</v>
      </c>
      <c r="B62" s="232" t="s">
        <v>1181</v>
      </c>
      <c r="C62" s="233" t="s">
        <v>1182</v>
      </c>
      <c r="D62" s="231" t="s">
        <v>1183</v>
      </c>
      <c r="E62" s="234" t="s">
        <v>572</v>
      </c>
      <c r="F62" s="235" t="s">
        <v>3</v>
      </c>
      <c r="G62" s="235" t="s">
        <v>573</v>
      </c>
      <c r="H62" s="236" t="s">
        <v>1416</v>
      </c>
      <c r="I62" s="237">
        <v>32000</v>
      </c>
      <c r="J62" s="237">
        <v>0</v>
      </c>
      <c r="K62" s="237">
        <v>0</v>
      </c>
      <c r="L62" s="237">
        <v>0</v>
      </c>
      <c r="M62" s="237">
        <v>0</v>
      </c>
      <c r="N62" s="240" t="s">
        <v>635</v>
      </c>
      <c r="O62" s="237">
        <f t="shared" si="8"/>
        <v>32000</v>
      </c>
    </row>
    <row r="63" spans="1:15" s="238" customFormat="1" ht="168.75" x14ac:dyDescent="0.2">
      <c r="A63" s="231">
        <v>8</v>
      </c>
      <c r="B63" s="232" t="s">
        <v>1189</v>
      </c>
      <c r="C63" s="233" t="s">
        <v>1190</v>
      </c>
      <c r="D63" s="231" t="s">
        <v>1191</v>
      </c>
      <c r="E63" s="234" t="s">
        <v>680</v>
      </c>
      <c r="F63" s="235" t="s">
        <v>3</v>
      </c>
      <c r="G63" s="235" t="s">
        <v>681</v>
      </c>
      <c r="H63" s="236" t="s">
        <v>1417</v>
      </c>
      <c r="I63" s="237">
        <v>448450</v>
      </c>
      <c r="J63" s="237">
        <v>0</v>
      </c>
      <c r="K63" s="237">
        <v>0</v>
      </c>
      <c r="L63" s="237">
        <v>36225</v>
      </c>
      <c r="M63" s="237">
        <v>36225</v>
      </c>
      <c r="N63" s="237">
        <v>0</v>
      </c>
      <c r="O63" s="237">
        <f t="shared" si="8"/>
        <v>376000</v>
      </c>
    </row>
    <row r="64" spans="1:15" s="238" customFormat="1" ht="131.25" x14ac:dyDescent="0.2">
      <c r="A64" s="231">
        <v>9</v>
      </c>
      <c r="B64" s="232" t="s">
        <v>1140</v>
      </c>
      <c r="C64" s="233" t="s">
        <v>1192</v>
      </c>
      <c r="D64" s="231" t="s">
        <v>1193</v>
      </c>
      <c r="E64" s="234" t="s">
        <v>597</v>
      </c>
      <c r="F64" s="235" t="s">
        <v>3</v>
      </c>
      <c r="G64" s="235" t="s">
        <v>598</v>
      </c>
      <c r="H64" s="236" t="s">
        <v>1418</v>
      </c>
      <c r="I64" s="237">
        <v>60000</v>
      </c>
      <c r="J64" s="237">
        <v>0</v>
      </c>
      <c r="K64" s="237">
        <v>0</v>
      </c>
      <c r="L64" s="237">
        <v>0</v>
      </c>
      <c r="M64" s="237">
        <v>0</v>
      </c>
      <c r="N64" s="240" t="s">
        <v>635</v>
      </c>
      <c r="O64" s="237">
        <f t="shared" si="8"/>
        <v>60000</v>
      </c>
    </row>
    <row r="65" spans="1:15" s="238" customFormat="1" ht="75" x14ac:dyDescent="0.2">
      <c r="A65" s="231">
        <v>10</v>
      </c>
      <c r="B65" s="232" t="s">
        <v>1302</v>
      </c>
      <c r="C65" s="233" t="s">
        <v>1303</v>
      </c>
      <c r="D65" s="231" t="s">
        <v>1304</v>
      </c>
      <c r="E65" s="234" t="s">
        <v>55</v>
      </c>
      <c r="F65" s="235" t="s">
        <v>3</v>
      </c>
      <c r="G65" s="235" t="s">
        <v>1305</v>
      </c>
      <c r="H65" s="236" t="s">
        <v>1419</v>
      </c>
      <c r="I65" s="237">
        <v>120750</v>
      </c>
      <c r="J65" s="237">
        <v>9660</v>
      </c>
      <c r="K65" s="237">
        <v>9660</v>
      </c>
      <c r="L65" s="237">
        <v>0</v>
      </c>
      <c r="M65" s="237">
        <v>0</v>
      </c>
      <c r="N65" s="237">
        <v>0</v>
      </c>
      <c r="O65" s="237">
        <f t="shared" si="8"/>
        <v>101430</v>
      </c>
    </row>
    <row r="66" spans="1:15" s="238" customFormat="1" ht="150" x14ac:dyDescent="0.2">
      <c r="A66" s="231">
        <v>11</v>
      </c>
      <c r="B66" s="232" t="s">
        <v>1195</v>
      </c>
      <c r="C66" s="233" t="s">
        <v>1309</v>
      </c>
      <c r="D66" s="231" t="s">
        <v>1310</v>
      </c>
      <c r="E66" s="234" t="s">
        <v>55</v>
      </c>
      <c r="F66" s="235" t="s">
        <v>3</v>
      </c>
      <c r="G66" s="235" t="s">
        <v>1311</v>
      </c>
      <c r="H66" s="236" t="s">
        <v>1420</v>
      </c>
      <c r="I66" s="237">
        <v>500000</v>
      </c>
      <c r="J66" s="237">
        <v>40000</v>
      </c>
      <c r="K66" s="237">
        <v>40000</v>
      </c>
      <c r="L66" s="237">
        <v>0</v>
      </c>
      <c r="M66" s="237">
        <v>0</v>
      </c>
      <c r="N66" s="237">
        <v>0</v>
      </c>
      <c r="O66" s="237">
        <f t="shared" si="8"/>
        <v>420000</v>
      </c>
    </row>
    <row r="67" spans="1:15" s="238" customFormat="1" ht="131.25" x14ac:dyDescent="0.2">
      <c r="A67" s="231">
        <v>12</v>
      </c>
      <c r="B67" s="232" t="s">
        <v>1312</v>
      </c>
      <c r="C67" s="233" t="s">
        <v>1313</v>
      </c>
      <c r="D67" s="231" t="s">
        <v>1314</v>
      </c>
      <c r="E67" s="234" t="s">
        <v>55</v>
      </c>
      <c r="F67" s="235" t="s">
        <v>3</v>
      </c>
      <c r="G67" s="235" t="s">
        <v>608</v>
      </c>
      <c r="H67" s="236" t="s">
        <v>1421</v>
      </c>
      <c r="I67" s="237">
        <v>27500</v>
      </c>
      <c r="J67" s="237">
        <v>0</v>
      </c>
      <c r="K67" s="237">
        <v>0</v>
      </c>
      <c r="L67" s="237">
        <v>0</v>
      </c>
      <c r="M67" s="237">
        <v>0</v>
      </c>
      <c r="N67" s="240" t="s">
        <v>1301</v>
      </c>
      <c r="O67" s="237">
        <f t="shared" si="8"/>
        <v>27500</v>
      </c>
    </row>
    <row r="68" spans="1:15" s="238" customFormat="1" ht="131.25" x14ac:dyDescent="0.2">
      <c r="A68" s="231">
        <v>13</v>
      </c>
      <c r="B68" s="232" t="s">
        <v>1205</v>
      </c>
      <c r="C68" s="233" t="s">
        <v>1315</v>
      </c>
      <c r="D68" s="231" t="s">
        <v>1316</v>
      </c>
      <c r="E68" s="234" t="s">
        <v>55</v>
      </c>
      <c r="F68" s="235" t="s">
        <v>3</v>
      </c>
      <c r="G68" s="235" t="s">
        <v>608</v>
      </c>
      <c r="H68" s="236" t="s">
        <v>1422</v>
      </c>
      <c r="I68" s="237">
        <v>179550</v>
      </c>
      <c r="J68" s="237">
        <v>0</v>
      </c>
      <c r="K68" s="237">
        <v>0</v>
      </c>
      <c r="L68" s="237">
        <v>15000</v>
      </c>
      <c r="M68" s="237">
        <v>15000</v>
      </c>
      <c r="N68" s="237">
        <v>0</v>
      </c>
      <c r="O68" s="237">
        <f t="shared" si="8"/>
        <v>149550</v>
      </c>
    </row>
    <row r="69" spans="1:15" s="238" customFormat="1" ht="131.25" x14ac:dyDescent="0.2">
      <c r="A69" s="231">
        <v>14</v>
      </c>
      <c r="B69" s="232" t="s">
        <v>1215</v>
      </c>
      <c r="C69" s="233" t="s">
        <v>1324</v>
      </c>
      <c r="D69" s="231" t="s">
        <v>1325</v>
      </c>
      <c r="E69" s="234" t="s">
        <v>1326</v>
      </c>
      <c r="F69" s="235" t="s">
        <v>3</v>
      </c>
      <c r="G69" s="235" t="s">
        <v>644</v>
      </c>
      <c r="H69" s="236" t="s">
        <v>1423</v>
      </c>
      <c r="I69" s="237">
        <v>133000</v>
      </c>
      <c r="J69" s="237">
        <v>6650</v>
      </c>
      <c r="K69" s="237">
        <v>6650</v>
      </c>
      <c r="L69" s="237">
        <v>0</v>
      </c>
      <c r="M69" s="237">
        <v>0</v>
      </c>
      <c r="N69" s="240">
        <v>0</v>
      </c>
      <c r="O69" s="237">
        <f t="shared" si="8"/>
        <v>119700</v>
      </c>
    </row>
    <row r="70" spans="1:15" s="238" customFormat="1" ht="225" x14ac:dyDescent="0.2">
      <c r="A70" s="231">
        <v>15</v>
      </c>
      <c r="B70" s="232" t="s">
        <v>1228</v>
      </c>
      <c r="C70" s="233" t="s">
        <v>1229</v>
      </c>
      <c r="D70" s="231" t="s">
        <v>1230</v>
      </c>
      <c r="E70" s="234" t="s">
        <v>1330</v>
      </c>
      <c r="F70" s="235" t="s">
        <v>3</v>
      </c>
      <c r="G70" s="235" t="s">
        <v>376</v>
      </c>
      <c r="H70" s="236" t="s">
        <v>1424</v>
      </c>
      <c r="I70" s="237">
        <v>407140</v>
      </c>
      <c r="J70" s="237">
        <v>0</v>
      </c>
      <c r="K70" s="237">
        <v>0</v>
      </c>
      <c r="L70" s="237">
        <v>0</v>
      </c>
      <c r="M70" s="237">
        <v>0</v>
      </c>
      <c r="N70" s="240" t="s">
        <v>1232</v>
      </c>
      <c r="O70" s="237">
        <f t="shared" si="8"/>
        <v>407140</v>
      </c>
    </row>
    <row r="71" spans="1:15" s="238" customFormat="1" ht="187.5" x14ac:dyDescent="0.2">
      <c r="A71" s="231">
        <v>16</v>
      </c>
      <c r="B71" s="232" t="s">
        <v>1228</v>
      </c>
      <c r="C71" s="233" t="s">
        <v>1229</v>
      </c>
      <c r="D71" s="231" t="s">
        <v>1230</v>
      </c>
      <c r="E71" s="234" t="s">
        <v>1330</v>
      </c>
      <c r="F71" s="235" t="s">
        <v>3</v>
      </c>
      <c r="G71" s="235" t="s">
        <v>376</v>
      </c>
      <c r="H71" s="236" t="s">
        <v>1425</v>
      </c>
      <c r="I71" s="237">
        <v>916065</v>
      </c>
      <c r="J71" s="237">
        <v>0</v>
      </c>
      <c r="K71" s="237">
        <v>0</v>
      </c>
      <c r="L71" s="237">
        <v>0</v>
      </c>
      <c r="M71" s="237">
        <v>0</v>
      </c>
      <c r="N71" s="240" t="s">
        <v>1232</v>
      </c>
      <c r="O71" s="237">
        <f t="shared" si="8"/>
        <v>916065</v>
      </c>
    </row>
    <row r="72" spans="1:15" s="238" customFormat="1" ht="112.5" x14ac:dyDescent="0.2">
      <c r="A72" s="231">
        <v>17</v>
      </c>
      <c r="B72" s="232" t="s">
        <v>1253</v>
      </c>
      <c r="C72" s="233" t="s">
        <v>1254</v>
      </c>
      <c r="D72" s="231" t="s">
        <v>1255</v>
      </c>
      <c r="E72" s="234" t="s">
        <v>1340</v>
      </c>
      <c r="F72" s="235" t="s">
        <v>3</v>
      </c>
      <c r="G72" s="235" t="s">
        <v>1209</v>
      </c>
      <c r="H72" s="236" t="s">
        <v>1426</v>
      </c>
      <c r="I72" s="237">
        <v>1445479</v>
      </c>
      <c r="J72" s="237">
        <v>0</v>
      </c>
      <c r="K72" s="237">
        <v>0</v>
      </c>
      <c r="L72" s="237">
        <v>0</v>
      </c>
      <c r="M72" s="237">
        <v>0</v>
      </c>
      <c r="N72" s="240" t="s">
        <v>1232</v>
      </c>
      <c r="O72" s="237">
        <f t="shared" si="8"/>
        <v>1445479</v>
      </c>
    </row>
    <row r="73" spans="1:15" s="238" customFormat="1" ht="168.75" x14ac:dyDescent="0.2">
      <c r="A73" s="231">
        <v>18</v>
      </c>
      <c r="B73" s="232" t="s">
        <v>1272</v>
      </c>
      <c r="C73" s="233" t="s">
        <v>1351</v>
      </c>
      <c r="D73" s="231" t="s">
        <v>1352</v>
      </c>
      <c r="E73" s="234" t="s">
        <v>1353</v>
      </c>
      <c r="F73" s="235" t="s">
        <v>3</v>
      </c>
      <c r="G73" s="235" t="s">
        <v>1354</v>
      </c>
      <c r="H73" s="236" t="s">
        <v>1427</v>
      </c>
      <c r="I73" s="237">
        <v>10000</v>
      </c>
      <c r="J73" s="237">
        <v>0</v>
      </c>
      <c r="K73" s="237">
        <v>0</v>
      </c>
      <c r="L73" s="237">
        <v>0</v>
      </c>
      <c r="M73" s="237">
        <v>0</v>
      </c>
      <c r="N73" s="240" t="s">
        <v>1283</v>
      </c>
      <c r="O73" s="237">
        <f t="shared" si="8"/>
        <v>10000</v>
      </c>
    </row>
    <row r="74" spans="1:15" s="238" customFormat="1" ht="131.25" x14ac:dyDescent="0.2">
      <c r="A74" s="231">
        <v>19</v>
      </c>
      <c r="B74" s="232">
        <v>243161</v>
      </c>
      <c r="C74" s="233" t="s">
        <v>555</v>
      </c>
      <c r="D74" s="231" t="s">
        <v>1355</v>
      </c>
      <c r="E74" s="234" t="s">
        <v>1326</v>
      </c>
      <c r="F74" s="235" t="s">
        <v>3</v>
      </c>
      <c r="G74" s="235" t="s">
        <v>644</v>
      </c>
      <c r="H74" s="236" t="s">
        <v>1428</v>
      </c>
      <c r="I74" s="237">
        <v>266000</v>
      </c>
      <c r="J74" s="237">
        <v>13300</v>
      </c>
      <c r="K74" s="237">
        <v>13300</v>
      </c>
      <c r="L74" s="237">
        <v>0</v>
      </c>
      <c r="M74" s="237">
        <v>0</v>
      </c>
      <c r="N74" s="248">
        <v>0</v>
      </c>
      <c r="O74" s="237">
        <f t="shared" si="8"/>
        <v>239400</v>
      </c>
    </row>
    <row r="75" spans="1:15" s="238" customFormat="1" ht="131.25" x14ac:dyDescent="0.2">
      <c r="A75" s="231">
        <v>20</v>
      </c>
      <c r="B75" s="232">
        <v>243161</v>
      </c>
      <c r="C75" s="233" t="s">
        <v>555</v>
      </c>
      <c r="D75" s="231" t="s">
        <v>1356</v>
      </c>
      <c r="E75" s="234" t="s">
        <v>55</v>
      </c>
      <c r="F75" s="235" t="s">
        <v>3</v>
      </c>
      <c r="G75" s="235" t="s">
        <v>608</v>
      </c>
      <c r="H75" s="236" t="s">
        <v>1429</v>
      </c>
      <c r="I75" s="237">
        <v>199500</v>
      </c>
      <c r="J75" s="237">
        <v>0</v>
      </c>
      <c r="K75" s="237">
        <v>0</v>
      </c>
      <c r="L75" s="237"/>
      <c r="M75" s="237"/>
      <c r="N75" s="240" t="s">
        <v>1357</v>
      </c>
      <c r="O75" s="237">
        <f t="shared" si="8"/>
        <v>199500</v>
      </c>
    </row>
    <row r="76" spans="1:15" s="238" customFormat="1" x14ac:dyDescent="0.2">
      <c r="A76" s="241" t="s">
        <v>675</v>
      </c>
      <c r="B76" s="242"/>
      <c r="C76" s="243"/>
      <c r="D76" s="244"/>
      <c r="E76" s="241"/>
      <c r="F76" s="245"/>
      <c r="G76" s="245"/>
      <c r="H76" s="246"/>
      <c r="I76" s="247">
        <f>SUM(I77:I79)</f>
        <v>321658</v>
      </c>
      <c r="J76" s="247">
        <f t="shared" ref="J76:O76" si="9">SUM(J77:J79)</f>
        <v>0</v>
      </c>
      <c r="K76" s="247">
        <f t="shared" si="9"/>
        <v>0</v>
      </c>
      <c r="L76" s="247">
        <f t="shared" si="9"/>
        <v>0</v>
      </c>
      <c r="M76" s="247">
        <f t="shared" si="9"/>
        <v>0</v>
      </c>
      <c r="N76" s="247">
        <f t="shared" si="9"/>
        <v>0</v>
      </c>
      <c r="O76" s="247">
        <f t="shared" si="9"/>
        <v>321658</v>
      </c>
    </row>
    <row r="77" spans="1:15" s="238" customFormat="1" ht="150" x14ac:dyDescent="0.2">
      <c r="A77" s="231">
        <v>1</v>
      </c>
      <c r="B77" s="232" t="s">
        <v>1228</v>
      </c>
      <c r="C77" s="233" t="s">
        <v>1233</v>
      </c>
      <c r="D77" s="231" t="s">
        <v>1234</v>
      </c>
      <c r="E77" s="234" t="s">
        <v>1331</v>
      </c>
      <c r="F77" s="235" t="s">
        <v>675</v>
      </c>
      <c r="G77" s="235" t="s">
        <v>376</v>
      </c>
      <c r="H77" s="236" t="s">
        <v>1430</v>
      </c>
      <c r="I77" s="237">
        <v>142948</v>
      </c>
      <c r="J77" s="237">
        <v>0</v>
      </c>
      <c r="K77" s="237">
        <v>0</v>
      </c>
      <c r="L77" s="237">
        <v>0</v>
      </c>
      <c r="M77" s="237">
        <v>0</v>
      </c>
      <c r="N77" s="240" t="s">
        <v>1232</v>
      </c>
      <c r="O77" s="237">
        <f>+I77-(SUM(J77:N77))</f>
        <v>142948</v>
      </c>
    </row>
    <row r="78" spans="1:15" s="238" customFormat="1" ht="168.75" x14ac:dyDescent="0.2">
      <c r="A78" s="231">
        <v>2</v>
      </c>
      <c r="B78" s="232" t="s">
        <v>1228</v>
      </c>
      <c r="C78" s="233" t="s">
        <v>1233</v>
      </c>
      <c r="D78" s="231" t="s">
        <v>1234</v>
      </c>
      <c r="E78" s="234" t="s">
        <v>1332</v>
      </c>
      <c r="F78" s="235" t="s">
        <v>675</v>
      </c>
      <c r="G78" s="235" t="s">
        <v>376</v>
      </c>
      <c r="H78" s="236" t="s">
        <v>1431</v>
      </c>
      <c r="I78" s="237">
        <v>168710</v>
      </c>
      <c r="J78" s="237">
        <v>0</v>
      </c>
      <c r="K78" s="237">
        <v>0</v>
      </c>
      <c r="L78" s="237">
        <v>0</v>
      </c>
      <c r="M78" s="237">
        <v>0</v>
      </c>
      <c r="N78" s="240" t="s">
        <v>1232</v>
      </c>
      <c r="O78" s="237">
        <f>+I78-(SUM(J78:N78))</f>
        <v>168710</v>
      </c>
    </row>
    <row r="79" spans="1:15" s="238" customFormat="1" ht="192" customHeight="1" x14ac:dyDescent="0.2">
      <c r="A79" s="231">
        <v>3</v>
      </c>
      <c r="B79" s="232" t="s">
        <v>1242</v>
      </c>
      <c r="C79" s="233" t="s">
        <v>1335</v>
      </c>
      <c r="D79" s="231" t="s">
        <v>1336</v>
      </c>
      <c r="E79" s="234" t="s">
        <v>1337</v>
      </c>
      <c r="F79" s="235" t="s">
        <v>675</v>
      </c>
      <c r="G79" s="235" t="s">
        <v>1338</v>
      </c>
      <c r="H79" s="236" t="s">
        <v>1432</v>
      </c>
      <c r="I79" s="237">
        <v>10000</v>
      </c>
      <c r="J79" s="237">
        <v>0</v>
      </c>
      <c r="K79" s="237">
        <v>0</v>
      </c>
      <c r="L79" s="237">
        <v>0</v>
      </c>
      <c r="M79" s="237">
        <v>0</v>
      </c>
      <c r="N79" s="240" t="s">
        <v>1339</v>
      </c>
      <c r="O79" s="237">
        <f>+I79-(SUM(J79:N79))</f>
        <v>10000</v>
      </c>
    </row>
    <row r="80" spans="1:15" s="238" customFormat="1" x14ac:dyDescent="0.2">
      <c r="A80" s="241" t="s">
        <v>37</v>
      </c>
      <c r="B80" s="242"/>
      <c r="C80" s="243"/>
      <c r="D80" s="244"/>
      <c r="E80" s="241"/>
      <c r="F80" s="245"/>
      <c r="G80" s="245"/>
      <c r="H80" s="246"/>
      <c r="I80" s="247">
        <f>SUM(I81:I83)</f>
        <v>1217800</v>
      </c>
      <c r="J80" s="247">
        <f t="shared" ref="J80:O80" si="10">SUM(J81:J83)</f>
        <v>15105</v>
      </c>
      <c r="K80" s="247">
        <f t="shared" si="10"/>
        <v>15105</v>
      </c>
      <c r="L80" s="247">
        <f t="shared" si="10"/>
        <v>0</v>
      </c>
      <c r="M80" s="247">
        <f t="shared" si="10"/>
        <v>0</v>
      </c>
      <c r="N80" s="247">
        <f t="shared" si="10"/>
        <v>0</v>
      </c>
      <c r="O80" s="247">
        <f t="shared" si="10"/>
        <v>1187590</v>
      </c>
    </row>
    <row r="81" spans="1:16" s="238" customFormat="1" ht="208.5" customHeight="1" x14ac:dyDescent="0.2">
      <c r="A81" s="231">
        <v>1</v>
      </c>
      <c r="B81" s="232" t="s">
        <v>1205</v>
      </c>
      <c r="C81" s="233" t="s">
        <v>1206</v>
      </c>
      <c r="D81" s="231" t="s">
        <v>1207</v>
      </c>
      <c r="E81" s="234" t="s">
        <v>1208</v>
      </c>
      <c r="F81" s="235" t="s">
        <v>37</v>
      </c>
      <c r="G81" s="235" t="s">
        <v>1209</v>
      </c>
      <c r="H81" s="236" t="s">
        <v>1433</v>
      </c>
      <c r="I81" s="237">
        <v>915700</v>
      </c>
      <c r="J81" s="237">
        <v>0</v>
      </c>
      <c r="K81" s="237">
        <v>0</v>
      </c>
      <c r="L81" s="237">
        <v>0</v>
      </c>
      <c r="M81" s="237">
        <v>0</v>
      </c>
      <c r="N81" s="240" t="s">
        <v>1188</v>
      </c>
      <c r="O81" s="237">
        <f>+I81-(SUM(J81:N81))</f>
        <v>915700</v>
      </c>
    </row>
    <row r="82" spans="1:16" s="238" customFormat="1" ht="93.75" x14ac:dyDescent="0.2">
      <c r="A82" s="231">
        <v>2</v>
      </c>
      <c r="B82" s="232" t="s">
        <v>1215</v>
      </c>
      <c r="C82" s="233" t="s">
        <v>1218</v>
      </c>
      <c r="D82" s="231" t="s">
        <v>1219</v>
      </c>
      <c r="E82" s="234" t="s">
        <v>1220</v>
      </c>
      <c r="F82" s="235" t="s">
        <v>37</v>
      </c>
      <c r="G82" s="235" t="s">
        <v>644</v>
      </c>
      <c r="H82" s="236" t="s">
        <v>1434</v>
      </c>
      <c r="I82" s="237">
        <v>100700</v>
      </c>
      <c r="J82" s="237">
        <v>5035</v>
      </c>
      <c r="K82" s="237">
        <v>5035</v>
      </c>
      <c r="L82" s="237">
        <v>0</v>
      </c>
      <c r="M82" s="237">
        <v>0</v>
      </c>
      <c r="N82" s="237">
        <v>0</v>
      </c>
      <c r="O82" s="237">
        <f>+I82-(SUM(J82:N82))</f>
        <v>90630</v>
      </c>
    </row>
    <row r="83" spans="1:16" s="238" customFormat="1" ht="93.75" x14ac:dyDescent="0.2">
      <c r="A83" s="231">
        <v>3</v>
      </c>
      <c r="B83" s="232">
        <v>243161</v>
      </c>
      <c r="C83" s="233" t="s">
        <v>555</v>
      </c>
      <c r="D83" s="231" t="s">
        <v>1289</v>
      </c>
      <c r="E83" s="234" t="s">
        <v>1220</v>
      </c>
      <c r="F83" s="235" t="s">
        <v>37</v>
      </c>
      <c r="G83" s="235" t="s">
        <v>644</v>
      </c>
      <c r="H83" s="236" t="s">
        <v>1435</v>
      </c>
      <c r="I83" s="237">
        <v>201400</v>
      </c>
      <c r="J83" s="237">
        <v>10070</v>
      </c>
      <c r="K83" s="237">
        <v>10070</v>
      </c>
      <c r="L83" s="237">
        <v>0</v>
      </c>
      <c r="M83" s="237">
        <v>0</v>
      </c>
      <c r="N83" s="248">
        <v>0</v>
      </c>
      <c r="O83" s="237">
        <f>+I83-(SUM(J83:N83))</f>
        <v>181260</v>
      </c>
    </row>
    <row r="84" spans="1:16" s="238" customFormat="1" x14ac:dyDescent="0.2">
      <c r="A84" s="241" t="s">
        <v>2</v>
      </c>
      <c r="B84" s="242"/>
      <c r="C84" s="243"/>
      <c r="D84" s="244"/>
      <c r="E84" s="241"/>
      <c r="F84" s="245"/>
      <c r="G84" s="245"/>
      <c r="H84" s="246"/>
      <c r="I84" s="247">
        <f>SUM(I85:I102)</f>
        <v>5890279.04</v>
      </c>
      <c r="J84" s="247">
        <f t="shared" ref="J84:O84" si="11">SUM(J85:J102)</f>
        <v>360146.95</v>
      </c>
      <c r="K84" s="247">
        <f t="shared" si="11"/>
        <v>360146.95</v>
      </c>
      <c r="L84" s="247">
        <f t="shared" si="11"/>
        <v>0</v>
      </c>
      <c r="M84" s="247">
        <f t="shared" si="11"/>
        <v>0</v>
      </c>
      <c r="N84" s="247">
        <f t="shared" si="11"/>
        <v>0</v>
      </c>
      <c r="O84" s="247">
        <f t="shared" si="11"/>
        <v>5169985.1400000006</v>
      </c>
    </row>
    <row r="85" spans="1:16" s="238" customFormat="1" ht="187.5" x14ac:dyDescent="0.2">
      <c r="A85" s="231">
        <v>1</v>
      </c>
      <c r="B85" s="232" t="s">
        <v>1069</v>
      </c>
      <c r="C85" s="233" t="s">
        <v>1073</v>
      </c>
      <c r="D85" s="231" t="s">
        <v>1074</v>
      </c>
      <c r="E85" s="234" t="s">
        <v>11</v>
      </c>
      <c r="F85" s="235" t="s">
        <v>2</v>
      </c>
      <c r="G85" s="235" t="s">
        <v>509</v>
      </c>
      <c r="H85" s="236" t="s">
        <v>1436</v>
      </c>
      <c r="I85" s="237">
        <v>275000</v>
      </c>
      <c r="J85" s="237">
        <v>13750</v>
      </c>
      <c r="K85" s="237">
        <v>13750</v>
      </c>
      <c r="L85" s="237">
        <v>0</v>
      </c>
      <c r="M85" s="237">
        <v>0</v>
      </c>
      <c r="N85" s="237">
        <v>0</v>
      </c>
      <c r="O85" s="237">
        <f t="shared" ref="O85:O102" si="12">+I85-(SUM(J85:N85))</f>
        <v>247500</v>
      </c>
    </row>
    <row r="86" spans="1:16" s="238" customFormat="1" ht="112.5" x14ac:dyDescent="0.2">
      <c r="A86" s="231">
        <v>2</v>
      </c>
      <c r="B86" s="232" t="s">
        <v>1080</v>
      </c>
      <c r="C86" s="233" t="s">
        <v>1081</v>
      </c>
      <c r="D86" s="231" t="s">
        <v>1082</v>
      </c>
      <c r="E86" s="234" t="s">
        <v>409</v>
      </c>
      <c r="F86" s="235" t="s">
        <v>2</v>
      </c>
      <c r="G86" s="235" t="s">
        <v>410</v>
      </c>
      <c r="H86" s="236" t="s">
        <v>1437</v>
      </c>
      <c r="I86" s="237">
        <v>285000</v>
      </c>
      <c r="J86" s="237">
        <v>14250</v>
      </c>
      <c r="K86" s="237">
        <v>14250</v>
      </c>
      <c r="L86" s="237">
        <v>0</v>
      </c>
      <c r="M86" s="237">
        <v>0</v>
      </c>
      <c r="N86" s="237">
        <v>0</v>
      </c>
      <c r="O86" s="237">
        <f t="shared" si="12"/>
        <v>256500</v>
      </c>
    </row>
    <row r="87" spans="1:16" s="238" customFormat="1" ht="117" customHeight="1" x14ac:dyDescent="0.2">
      <c r="A87" s="231">
        <v>3</v>
      </c>
      <c r="B87" s="232" t="s">
        <v>1080</v>
      </c>
      <c r="C87" s="233" t="s">
        <v>1083</v>
      </c>
      <c r="D87" s="231" t="s">
        <v>1082</v>
      </c>
      <c r="E87" s="234" t="s">
        <v>409</v>
      </c>
      <c r="F87" s="235" t="s">
        <v>2</v>
      </c>
      <c r="G87" s="235" t="s">
        <v>410</v>
      </c>
      <c r="H87" s="236" t="s">
        <v>1438</v>
      </c>
      <c r="I87" s="237">
        <v>15000</v>
      </c>
      <c r="J87" s="237">
        <v>750</v>
      </c>
      <c r="K87" s="237">
        <v>750</v>
      </c>
      <c r="L87" s="237">
        <v>0</v>
      </c>
      <c r="M87" s="237">
        <v>0</v>
      </c>
      <c r="N87" s="237">
        <v>0</v>
      </c>
      <c r="O87" s="237">
        <f t="shared" si="12"/>
        <v>13500</v>
      </c>
    </row>
    <row r="88" spans="1:16" s="238" customFormat="1" ht="112.5" x14ac:dyDescent="0.2">
      <c r="A88" s="231">
        <v>4</v>
      </c>
      <c r="B88" s="232" t="s">
        <v>1098</v>
      </c>
      <c r="C88" s="233" t="s">
        <v>1099</v>
      </c>
      <c r="D88" s="231" t="s">
        <v>1100</v>
      </c>
      <c r="E88" s="234" t="s">
        <v>1101</v>
      </c>
      <c r="F88" s="235" t="s">
        <v>2</v>
      </c>
      <c r="G88" s="235" t="s">
        <v>1102</v>
      </c>
      <c r="H88" s="236" t="s">
        <v>1439</v>
      </c>
      <c r="I88" s="237">
        <v>60000</v>
      </c>
      <c r="J88" s="237">
        <v>4800</v>
      </c>
      <c r="K88" s="237">
        <v>4800</v>
      </c>
      <c r="L88" s="237">
        <v>0</v>
      </c>
      <c r="M88" s="237">
        <v>0</v>
      </c>
      <c r="N88" s="237">
        <v>0</v>
      </c>
      <c r="O88" s="237">
        <f t="shared" si="12"/>
        <v>50400</v>
      </c>
    </row>
    <row r="89" spans="1:16" s="238" customFormat="1" ht="93.75" x14ac:dyDescent="0.2">
      <c r="A89" s="231">
        <v>5</v>
      </c>
      <c r="B89" s="232" t="s">
        <v>1120</v>
      </c>
      <c r="C89" s="233" t="s">
        <v>1121</v>
      </c>
      <c r="D89" s="231" t="s">
        <v>1122</v>
      </c>
      <c r="E89" s="234" t="s">
        <v>409</v>
      </c>
      <c r="F89" s="235" t="s">
        <v>2</v>
      </c>
      <c r="G89" s="235" t="s">
        <v>1123</v>
      </c>
      <c r="H89" s="236" t="s">
        <v>1440</v>
      </c>
      <c r="I89" s="237">
        <v>500000</v>
      </c>
      <c r="J89" s="237">
        <v>40000</v>
      </c>
      <c r="K89" s="237">
        <v>40000</v>
      </c>
      <c r="L89" s="237">
        <v>0</v>
      </c>
      <c r="M89" s="237">
        <v>0</v>
      </c>
      <c r="N89" s="237">
        <v>0</v>
      </c>
      <c r="O89" s="237">
        <f t="shared" si="12"/>
        <v>420000</v>
      </c>
    </row>
    <row r="90" spans="1:16" s="238" customFormat="1" ht="112.5" x14ac:dyDescent="0.2">
      <c r="A90" s="231">
        <v>6</v>
      </c>
      <c r="B90" s="232" t="s">
        <v>1140</v>
      </c>
      <c r="C90" s="233" t="s">
        <v>1141</v>
      </c>
      <c r="D90" s="231" t="s">
        <v>1142</v>
      </c>
      <c r="E90" s="234" t="s">
        <v>409</v>
      </c>
      <c r="F90" s="235" t="s">
        <v>2</v>
      </c>
      <c r="G90" s="235" t="s">
        <v>410</v>
      </c>
      <c r="H90" s="236" t="s">
        <v>1441</v>
      </c>
      <c r="I90" s="237">
        <v>15000</v>
      </c>
      <c r="J90" s="237">
        <v>750</v>
      </c>
      <c r="K90" s="237">
        <v>750</v>
      </c>
      <c r="L90" s="237">
        <v>0</v>
      </c>
      <c r="M90" s="237">
        <v>0</v>
      </c>
      <c r="N90" s="237">
        <v>0</v>
      </c>
      <c r="O90" s="237">
        <f t="shared" si="12"/>
        <v>13500</v>
      </c>
    </row>
    <row r="91" spans="1:16" s="238" customFormat="1" ht="112.5" x14ac:dyDescent="0.2">
      <c r="A91" s="231">
        <v>7</v>
      </c>
      <c r="B91" s="232" t="s">
        <v>1140</v>
      </c>
      <c r="C91" s="233" t="s">
        <v>1143</v>
      </c>
      <c r="D91" s="231" t="s">
        <v>1142</v>
      </c>
      <c r="E91" s="234" t="s">
        <v>409</v>
      </c>
      <c r="F91" s="235" t="s">
        <v>2</v>
      </c>
      <c r="G91" s="235" t="s">
        <v>410</v>
      </c>
      <c r="H91" s="236" t="s">
        <v>1442</v>
      </c>
      <c r="I91" s="237">
        <v>22500</v>
      </c>
      <c r="J91" s="237">
        <v>1125</v>
      </c>
      <c r="K91" s="237">
        <v>1125</v>
      </c>
      <c r="L91" s="237">
        <v>0</v>
      </c>
      <c r="M91" s="237">
        <v>0</v>
      </c>
      <c r="N91" s="237">
        <v>0</v>
      </c>
      <c r="O91" s="237">
        <f t="shared" si="12"/>
        <v>20250</v>
      </c>
    </row>
    <row r="92" spans="1:16" s="239" customFormat="1" ht="20.100000000000001" customHeight="1" x14ac:dyDescent="0.4">
      <c r="A92" s="231">
        <v>8</v>
      </c>
      <c r="B92" s="232" t="s">
        <v>1140</v>
      </c>
      <c r="C92" s="233" t="s">
        <v>1144</v>
      </c>
      <c r="D92" s="231" t="s">
        <v>1142</v>
      </c>
      <c r="E92" s="234" t="s">
        <v>409</v>
      </c>
      <c r="F92" s="235" t="s">
        <v>2</v>
      </c>
      <c r="G92" s="235" t="s">
        <v>410</v>
      </c>
      <c r="H92" s="236" t="s">
        <v>1443</v>
      </c>
      <c r="I92" s="237">
        <v>22500</v>
      </c>
      <c r="J92" s="237">
        <v>1125</v>
      </c>
      <c r="K92" s="237">
        <v>1125</v>
      </c>
      <c r="L92" s="237">
        <v>0</v>
      </c>
      <c r="M92" s="237">
        <v>0</v>
      </c>
      <c r="N92" s="237">
        <v>0</v>
      </c>
      <c r="O92" s="237">
        <f t="shared" si="12"/>
        <v>20250</v>
      </c>
      <c r="P92" s="238"/>
    </row>
    <row r="93" spans="1:16" s="238" customFormat="1" ht="115.5" customHeight="1" x14ac:dyDescent="0.2">
      <c r="A93" s="231">
        <v>9</v>
      </c>
      <c r="B93" s="232" t="s">
        <v>1195</v>
      </c>
      <c r="C93" s="233" t="s">
        <v>1196</v>
      </c>
      <c r="D93" s="231" t="s">
        <v>1197</v>
      </c>
      <c r="E93" s="234" t="s">
        <v>11</v>
      </c>
      <c r="F93" s="235" t="s">
        <v>2</v>
      </c>
      <c r="G93" s="235" t="s">
        <v>1198</v>
      </c>
      <c r="H93" s="236" t="s">
        <v>1444</v>
      </c>
      <c r="I93" s="237">
        <v>855000</v>
      </c>
      <c r="J93" s="237">
        <v>68400</v>
      </c>
      <c r="K93" s="237">
        <v>68400</v>
      </c>
      <c r="L93" s="237">
        <v>0</v>
      </c>
      <c r="M93" s="237">
        <v>0</v>
      </c>
      <c r="N93" s="237">
        <v>0</v>
      </c>
      <c r="O93" s="237">
        <f t="shared" si="12"/>
        <v>718200</v>
      </c>
    </row>
    <row r="94" spans="1:16" s="238" customFormat="1" ht="117" customHeight="1" x14ac:dyDescent="0.2">
      <c r="A94" s="231">
        <v>10</v>
      </c>
      <c r="B94" s="232" t="s">
        <v>1210</v>
      </c>
      <c r="C94" s="233" t="s">
        <v>1213</v>
      </c>
      <c r="D94" s="231" t="s">
        <v>1214</v>
      </c>
      <c r="E94" s="234" t="s">
        <v>11</v>
      </c>
      <c r="F94" s="235" t="s">
        <v>2</v>
      </c>
      <c r="G94" s="235" t="s">
        <v>1198</v>
      </c>
      <c r="H94" s="236" t="s">
        <v>1445</v>
      </c>
      <c r="I94" s="237">
        <v>855000</v>
      </c>
      <c r="J94" s="237">
        <v>68400</v>
      </c>
      <c r="K94" s="237">
        <v>68400</v>
      </c>
      <c r="L94" s="237">
        <v>0</v>
      </c>
      <c r="M94" s="237">
        <v>0</v>
      </c>
      <c r="N94" s="237">
        <v>0</v>
      </c>
      <c r="O94" s="237">
        <f t="shared" si="12"/>
        <v>718200</v>
      </c>
    </row>
    <row r="95" spans="1:16" s="238" customFormat="1" ht="112.5" x14ac:dyDescent="0.2">
      <c r="A95" s="231">
        <v>11</v>
      </c>
      <c r="B95" s="232" t="s">
        <v>1221</v>
      </c>
      <c r="C95" s="233" t="s">
        <v>1222</v>
      </c>
      <c r="D95" s="231" t="s">
        <v>1223</v>
      </c>
      <c r="E95" s="234" t="s">
        <v>11</v>
      </c>
      <c r="F95" s="235" t="s">
        <v>2</v>
      </c>
      <c r="G95" s="235" t="s">
        <v>38</v>
      </c>
      <c r="H95" s="236" t="s">
        <v>1446</v>
      </c>
      <c r="I95" s="237">
        <v>285600</v>
      </c>
      <c r="J95" s="237">
        <v>22848</v>
      </c>
      <c r="K95" s="237">
        <v>22848</v>
      </c>
      <c r="L95" s="237">
        <v>0</v>
      </c>
      <c r="M95" s="237">
        <v>0</v>
      </c>
      <c r="N95" s="237">
        <v>0</v>
      </c>
      <c r="O95" s="237">
        <f t="shared" si="12"/>
        <v>239904</v>
      </c>
    </row>
    <row r="96" spans="1:16" s="238" customFormat="1" ht="187.5" x14ac:dyDescent="0.2">
      <c r="A96" s="231">
        <v>12</v>
      </c>
      <c r="B96" s="232" t="s">
        <v>1242</v>
      </c>
      <c r="C96" s="233" t="s">
        <v>1243</v>
      </c>
      <c r="D96" s="231" t="s">
        <v>1244</v>
      </c>
      <c r="E96" s="234" t="s">
        <v>648</v>
      </c>
      <c r="F96" s="235" t="s">
        <v>2</v>
      </c>
      <c r="G96" s="235" t="s">
        <v>1245</v>
      </c>
      <c r="H96" s="236" t="s">
        <v>1447</v>
      </c>
      <c r="I96" s="237">
        <v>120300</v>
      </c>
      <c r="J96" s="237">
        <v>0</v>
      </c>
      <c r="K96" s="237">
        <v>0</v>
      </c>
      <c r="L96" s="237">
        <v>0</v>
      </c>
      <c r="M96" s="237">
        <v>0</v>
      </c>
      <c r="N96" s="240" t="s">
        <v>1232</v>
      </c>
      <c r="O96" s="237">
        <f t="shared" si="12"/>
        <v>120300</v>
      </c>
    </row>
    <row r="97" spans="1:15" s="238" customFormat="1" ht="187.5" x14ac:dyDescent="0.2">
      <c r="A97" s="231">
        <v>13</v>
      </c>
      <c r="B97" s="232" t="s">
        <v>1263</v>
      </c>
      <c r="C97" s="233" t="s">
        <v>1264</v>
      </c>
      <c r="D97" s="231" t="s">
        <v>1265</v>
      </c>
      <c r="E97" s="234" t="s">
        <v>490</v>
      </c>
      <c r="F97" s="235" t="s">
        <v>2</v>
      </c>
      <c r="G97" s="235" t="s">
        <v>491</v>
      </c>
      <c r="H97" s="236" t="s">
        <v>1448</v>
      </c>
      <c r="I97" s="237">
        <f>+(80576+60432)-32028.96</f>
        <v>108979.04000000001</v>
      </c>
      <c r="J97" s="237">
        <v>5448.95</v>
      </c>
      <c r="K97" s="237">
        <v>5448.95</v>
      </c>
      <c r="L97" s="237">
        <v>0</v>
      </c>
      <c r="M97" s="237">
        <v>0</v>
      </c>
      <c r="N97" s="237">
        <v>0</v>
      </c>
      <c r="O97" s="237">
        <f t="shared" si="12"/>
        <v>98081.140000000014</v>
      </c>
    </row>
    <row r="98" spans="1:15" s="238" customFormat="1" ht="206.25" x14ac:dyDescent="0.2">
      <c r="A98" s="231">
        <v>14</v>
      </c>
      <c r="B98" s="232" t="s">
        <v>1266</v>
      </c>
      <c r="C98" s="233" t="s">
        <v>1269</v>
      </c>
      <c r="D98" s="231" t="s">
        <v>1270</v>
      </c>
      <c r="E98" s="234" t="s">
        <v>45</v>
      </c>
      <c r="F98" s="235" t="s">
        <v>2</v>
      </c>
      <c r="G98" s="235" t="s">
        <v>1271</v>
      </c>
      <c r="H98" s="236" t="s">
        <v>1449</v>
      </c>
      <c r="I98" s="237">
        <f>45000+855000</f>
        <v>900000</v>
      </c>
      <c r="J98" s="237">
        <v>22500</v>
      </c>
      <c r="K98" s="237">
        <v>22500</v>
      </c>
      <c r="L98" s="237">
        <v>0</v>
      </c>
      <c r="M98" s="237">
        <v>0</v>
      </c>
      <c r="N98" s="237">
        <v>0</v>
      </c>
      <c r="O98" s="237">
        <f t="shared" si="12"/>
        <v>855000</v>
      </c>
    </row>
    <row r="99" spans="1:15" s="238" customFormat="1" ht="187.5" x14ac:dyDescent="0.2">
      <c r="A99" s="231">
        <v>15</v>
      </c>
      <c r="B99" s="232">
        <v>243161</v>
      </c>
      <c r="C99" s="233" t="s">
        <v>555</v>
      </c>
      <c r="D99" s="231" t="s">
        <v>1282</v>
      </c>
      <c r="E99" s="234" t="s">
        <v>648</v>
      </c>
      <c r="F99" s="235" t="s">
        <v>2</v>
      </c>
      <c r="G99" s="235" t="s">
        <v>1245</v>
      </c>
      <c r="H99" s="236" t="s">
        <v>1450</v>
      </c>
      <c r="I99" s="237">
        <v>180000</v>
      </c>
      <c r="J99" s="237">
        <v>0</v>
      </c>
      <c r="K99" s="237">
        <v>0</v>
      </c>
      <c r="L99" s="237">
        <v>0</v>
      </c>
      <c r="M99" s="237">
        <v>0</v>
      </c>
      <c r="N99" s="240" t="s">
        <v>1283</v>
      </c>
      <c r="O99" s="237">
        <f t="shared" si="12"/>
        <v>180000</v>
      </c>
    </row>
    <row r="100" spans="1:15" s="238" customFormat="1" ht="112.5" x14ac:dyDescent="0.2">
      <c r="A100" s="231">
        <v>16</v>
      </c>
      <c r="B100" s="232">
        <v>243161</v>
      </c>
      <c r="C100" s="233" t="s">
        <v>555</v>
      </c>
      <c r="D100" s="231" t="s">
        <v>1290</v>
      </c>
      <c r="E100" s="234" t="s">
        <v>11</v>
      </c>
      <c r="F100" s="235" t="s">
        <v>2</v>
      </c>
      <c r="G100" s="235" t="s">
        <v>38</v>
      </c>
      <c r="H100" s="236" t="s">
        <v>1451</v>
      </c>
      <c r="I100" s="237">
        <v>190400</v>
      </c>
      <c r="J100" s="237">
        <v>0</v>
      </c>
      <c r="K100" s="237">
        <v>0</v>
      </c>
      <c r="L100" s="237">
        <v>0</v>
      </c>
      <c r="M100" s="237">
        <v>0</v>
      </c>
      <c r="N100" s="240" t="s">
        <v>1291</v>
      </c>
      <c r="O100" s="237">
        <f t="shared" si="12"/>
        <v>190400</v>
      </c>
    </row>
    <row r="101" spans="1:15" s="238" customFormat="1" ht="115.5" customHeight="1" x14ac:dyDescent="0.2">
      <c r="A101" s="231">
        <v>17</v>
      </c>
      <c r="B101" s="232">
        <v>243161</v>
      </c>
      <c r="C101" s="233" t="s">
        <v>555</v>
      </c>
      <c r="D101" s="231" t="s">
        <v>1293</v>
      </c>
      <c r="E101" s="234" t="s">
        <v>11</v>
      </c>
      <c r="F101" s="235" t="s">
        <v>2</v>
      </c>
      <c r="G101" s="235" t="s">
        <v>1198</v>
      </c>
      <c r="H101" s="236" t="s">
        <v>1452</v>
      </c>
      <c r="I101" s="237">
        <v>1140000</v>
      </c>
      <c r="J101" s="237">
        <v>91200</v>
      </c>
      <c r="K101" s="237">
        <v>91200</v>
      </c>
      <c r="L101" s="237">
        <v>0</v>
      </c>
      <c r="M101" s="237">
        <v>0</v>
      </c>
      <c r="N101" s="237">
        <v>0</v>
      </c>
      <c r="O101" s="237">
        <f t="shared" si="12"/>
        <v>957600</v>
      </c>
    </row>
    <row r="102" spans="1:15" s="238" customFormat="1" ht="132.75" customHeight="1" x14ac:dyDescent="0.2">
      <c r="A102" s="231">
        <v>18</v>
      </c>
      <c r="B102" s="232">
        <v>243161</v>
      </c>
      <c r="C102" s="233" t="s">
        <v>555</v>
      </c>
      <c r="D102" s="231" t="s">
        <v>1293</v>
      </c>
      <c r="E102" s="234" t="s">
        <v>11</v>
      </c>
      <c r="F102" s="235" t="s">
        <v>2</v>
      </c>
      <c r="G102" s="235" t="s">
        <v>1198</v>
      </c>
      <c r="H102" s="236" t="s">
        <v>1453</v>
      </c>
      <c r="I102" s="237">
        <v>60000</v>
      </c>
      <c r="J102" s="237">
        <v>4800</v>
      </c>
      <c r="K102" s="237">
        <v>4800</v>
      </c>
      <c r="L102" s="237">
        <v>0</v>
      </c>
      <c r="M102" s="237">
        <v>0</v>
      </c>
      <c r="N102" s="237">
        <v>0</v>
      </c>
      <c r="O102" s="237">
        <f t="shared" si="12"/>
        <v>50400</v>
      </c>
    </row>
    <row r="103" spans="1:15" s="238" customFormat="1" x14ac:dyDescent="0.2">
      <c r="A103" s="241" t="s">
        <v>513</v>
      </c>
      <c r="B103" s="242"/>
      <c r="C103" s="243"/>
      <c r="D103" s="244"/>
      <c r="E103" s="241"/>
      <c r="F103" s="245"/>
      <c r="G103" s="245"/>
      <c r="H103" s="246"/>
      <c r="I103" s="247">
        <f t="shared" ref="I103:O103" si="13">SUM(I104:I119)</f>
        <v>4608282</v>
      </c>
      <c r="J103" s="247">
        <f t="shared" si="13"/>
        <v>298486</v>
      </c>
      <c r="K103" s="247">
        <f t="shared" si="13"/>
        <v>298486</v>
      </c>
      <c r="L103" s="247">
        <f t="shared" si="13"/>
        <v>0</v>
      </c>
      <c r="M103" s="247">
        <f t="shared" si="13"/>
        <v>0</v>
      </c>
      <c r="N103" s="247">
        <f t="shared" si="13"/>
        <v>0</v>
      </c>
      <c r="O103" s="247">
        <f t="shared" si="13"/>
        <v>4011310</v>
      </c>
    </row>
    <row r="104" spans="1:15" s="238" customFormat="1" ht="75" x14ac:dyDescent="0.2">
      <c r="A104" s="231">
        <v>1</v>
      </c>
      <c r="B104" s="232">
        <v>242821</v>
      </c>
      <c r="C104" s="233" t="s">
        <v>340</v>
      </c>
      <c r="D104" s="231" t="s">
        <v>341</v>
      </c>
      <c r="E104" s="234" t="s">
        <v>342</v>
      </c>
      <c r="F104" s="235" t="s">
        <v>6</v>
      </c>
      <c r="G104" s="235" t="s">
        <v>343</v>
      </c>
      <c r="H104" s="236" t="s">
        <v>1454</v>
      </c>
      <c r="I104" s="237">
        <v>60000</v>
      </c>
      <c r="J104" s="237">
        <v>4800</v>
      </c>
      <c r="K104" s="237">
        <v>4800</v>
      </c>
      <c r="L104" s="237">
        <v>0</v>
      </c>
      <c r="M104" s="237">
        <v>0</v>
      </c>
      <c r="N104" s="237">
        <v>0</v>
      </c>
      <c r="O104" s="237">
        <f t="shared" ref="O104:O119" si="14">+I104-(SUM(J104:N104))</f>
        <v>50400</v>
      </c>
    </row>
    <row r="105" spans="1:15" s="238" customFormat="1" ht="93.75" x14ac:dyDescent="0.2">
      <c r="A105" s="231">
        <v>2</v>
      </c>
      <c r="B105" s="232">
        <v>242824</v>
      </c>
      <c r="C105" s="233" t="s">
        <v>344</v>
      </c>
      <c r="D105" s="231" t="s">
        <v>345</v>
      </c>
      <c r="E105" s="234" t="s">
        <v>5</v>
      </c>
      <c r="F105" s="235" t="s">
        <v>6</v>
      </c>
      <c r="G105" s="235" t="s">
        <v>44</v>
      </c>
      <c r="H105" s="236" t="s">
        <v>346</v>
      </c>
      <c r="I105" s="237">
        <v>110000</v>
      </c>
      <c r="J105" s="237">
        <v>5500</v>
      </c>
      <c r="K105" s="237">
        <v>5500</v>
      </c>
      <c r="L105" s="237">
        <v>0</v>
      </c>
      <c r="M105" s="237">
        <v>0</v>
      </c>
      <c r="N105" s="237">
        <v>0</v>
      </c>
      <c r="O105" s="237">
        <f t="shared" si="14"/>
        <v>99000</v>
      </c>
    </row>
    <row r="106" spans="1:15" s="238" customFormat="1" ht="93.75" x14ac:dyDescent="0.2">
      <c r="A106" s="231">
        <v>3</v>
      </c>
      <c r="B106" s="232" t="s">
        <v>347</v>
      </c>
      <c r="C106" s="233" t="s">
        <v>348</v>
      </c>
      <c r="D106" s="231" t="s">
        <v>349</v>
      </c>
      <c r="E106" s="234" t="s">
        <v>5</v>
      </c>
      <c r="F106" s="235" t="s">
        <v>6</v>
      </c>
      <c r="G106" s="235" t="s">
        <v>93</v>
      </c>
      <c r="H106" s="236" t="s">
        <v>346</v>
      </c>
      <c r="I106" s="237">
        <f>359000+49000</f>
        <v>408000</v>
      </c>
      <c r="J106" s="237">
        <f>17950+2450</f>
        <v>20400</v>
      </c>
      <c r="K106" s="237">
        <f>17950+2450</f>
        <v>20400</v>
      </c>
      <c r="L106" s="237">
        <v>0</v>
      </c>
      <c r="M106" s="237">
        <v>0</v>
      </c>
      <c r="N106" s="237">
        <v>0</v>
      </c>
      <c r="O106" s="237">
        <f t="shared" si="14"/>
        <v>367200</v>
      </c>
    </row>
    <row r="107" spans="1:15" s="238" customFormat="1" ht="93.75" x14ac:dyDescent="0.2">
      <c r="A107" s="231">
        <v>4</v>
      </c>
      <c r="B107" s="232" t="s">
        <v>1069</v>
      </c>
      <c r="C107" s="233" t="s">
        <v>1075</v>
      </c>
      <c r="D107" s="231" t="s">
        <v>1076</v>
      </c>
      <c r="E107" s="234" t="s">
        <v>5</v>
      </c>
      <c r="F107" s="235" t="s">
        <v>6</v>
      </c>
      <c r="G107" s="235" t="s">
        <v>52</v>
      </c>
      <c r="H107" s="236" t="s">
        <v>1455</v>
      </c>
      <c r="I107" s="237">
        <f>1000+1250+850</f>
        <v>3100</v>
      </c>
      <c r="J107" s="237">
        <v>0</v>
      </c>
      <c r="K107" s="237">
        <v>0</v>
      </c>
      <c r="L107" s="237">
        <v>0</v>
      </c>
      <c r="M107" s="237">
        <v>0</v>
      </c>
      <c r="N107" s="240" t="s">
        <v>1077</v>
      </c>
      <c r="O107" s="237">
        <f t="shared" si="14"/>
        <v>3100</v>
      </c>
    </row>
    <row r="108" spans="1:15" s="238" customFormat="1" ht="93.75" x14ac:dyDescent="0.2">
      <c r="A108" s="231">
        <v>5</v>
      </c>
      <c r="B108" s="232" t="s">
        <v>1069</v>
      </c>
      <c r="C108" s="233" t="s">
        <v>1078</v>
      </c>
      <c r="D108" s="231" t="s">
        <v>1079</v>
      </c>
      <c r="E108" s="234" t="s">
        <v>5</v>
      </c>
      <c r="F108" s="235" t="s">
        <v>6</v>
      </c>
      <c r="G108" s="235" t="s">
        <v>100</v>
      </c>
      <c r="H108" s="236" t="s">
        <v>346</v>
      </c>
      <c r="I108" s="237">
        <f>418000+70000</f>
        <v>488000</v>
      </c>
      <c r="J108" s="237">
        <f>20900+3500</f>
        <v>24400</v>
      </c>
      <c r="K108" s="237">
        <f>20900+3500</f>
        <v>24400</v>
      </c>
      <c r="L108" s="237">
        <v>0</v>
      </c>
      <c r="M108" s="237">
        <v>0</v>
      </c>
      <c r="N108" s="237">
        <v>0</v>
      </c>
      <c r="O108" s="237">
        <f t="shared" si="14"/>
        <v>439200</v>
      </c>
    </row>
    <row r="109" spans="1:15" s="238" customFormat="1" ht="93.75" x14ac:dyDescent="0.2">
      <c r="A109" s="231">
        <v>6</v>
      </c>
      <c r="B109" s="232" t="s">
        <v>1084</v>
      </c>
      <c r="C109" s="233" t="s">
        <v>1085</v>
      </c>
      <c r="D109" s="231" t="s">
        <v>1086</v>
      </c>
      <c r="E109" s="234" t="s">
        <v>5</v>
      </c>
      <c r="F109" s="235" t="s">
        <v>6</v>
      </c>
      <c r="G109" s="235" t="s">
        <v>42</v>
      </c>
      <c r="H109" s="236" t="s">
        <v>1455</v>
      </c>
      <c r="I109" s="237">
        <v>1250</v>
      </c>
      <c r="J109" s="237">
        <v>0</v>
      </c>
      <c r="K109" s="237">
        <v>0</v>
      </c>
      <c r="L109" s="237">
        <v>0</v>
      </c>
      <c r="M109" s="237">
        <v>0</v>
      </c>
      <c r="N109" s="240" t="s">
        <v>1077</v>
      </c>
      <c r="O109" s="237">
        <f t="shared" si="14"/>
        <v>1250</v>
      </c>
    </row>
    <row r="110" spans="1:15" s="238" customFormat="1" ht="93.75" x14ac:dyDescent="0.2">
      <c r="A110" s="231">
        <v>7</v>
      </c>
      <c r="B110" s="232" t="s">
        <v>1084</v>
      </c>
      <c r="C110" s="233" t="s">
        <v>1087</v>
      </c>
      <c r="D110" s="231" t="s">
        <v>1088</v>
      </c>
      <c r="E110" s="234" t="s">
        <v>5</v>
      </c>
      <c r="F110" s="235" t="s">
        <v>6</v>
      </c>
      <c r="G110" s="235" t="s">
        <v>53</v>
      </c>
      <c r="H110" s="236" t="s">
        <v>346</v>
      </c>
      <c r="I110" s="237">
        <v>107000</v>
      </c>
      <c r="J110" s="237">
        <v>5350</v>
      </c>
      <c r="K110" s="237">
        <v>5350</v>
      </c>
      <c r="L110" s="237">
        <v>0</v>
      </c>
      <c r="M110" s="237">
        <v>0</v>
      </c>
      <c r="N110" s="237">
        <v>0</v>
      </c>
      <c r="O110" s="237">
        <f t="shared" si="14"/>
        <v>96300</v>
      </c>
    </row>
    <row r="111" spans="1:15" s="238" customFormat="1" ht="131.25" x14ac:dyDescent="0.2">
      <c r="A111" s="231">
        <v>8</v>
      </c>
      <c r="B111" s="232" t="s">
        <v>1089</v>
      </c>
      <c r="C111" s="233" t="s">
        <v>1090</v>
      </c>
      <c r="D111" s="231" t="s">
        <v>1091</v>
      </c>
      <c r="E111" s="234" t="s">
        <v>35</v>
      </c>
      <c r="F111" s="235" t="s">
        <v>6</v>
      </c>
      <c r="G111" s="235" t="s">
        <v>53</v>
      </c>
      <c r="H111" s="236" t="s">
        <v>470</v>
      </c>
      <c r="I111" s="237">
        <f>48000+24000</f>
        <v>72000</v>
      </c>
      <c r="J111" s="237">
        <f>2400+1200</f>
        <v>3600</v>
      </c>
      <c r="K111" s="237">
        <f>2400+1200</f>
        <v>3600</v>
      </c>
      <c r="L111" s="237">
        <v>0</v>
      </c>
      <c r="M111" s="237">
        <v>0</v>
      </c>
      <c r="N111" s="237">
        <v>0</v>
      </c>
      <c r="O111" s="237">
        <f t="shared" si="14"/>
        <v>64800</v>
      </c>
    </row>
    <row r="112" spans="1:15" s="238" customFormat="1" ht="93.75" x14ac:dyDescent="0.2">
      <c r="A112" s="231">
        <v>9</v>
      </c>
      <c r="B112" s="232" t="s">
        <v>1092</v>
      </c>
      <c r="C112" s="233" t="s">
        <v>1093</v>
      </c>
      <c r="D112" s="231" t="s">
        <v>1094</v>
      </c>
      <c r="E112" s="234" t="s">
        <v>5</v>
      </c>
      <c r="F112" s="235" t="s">
        <v>6</v>
      </c>
      <c r="G112" s="235" t="s">
        <v>36</v>
      </c>
      <c r="H112" s="236" t="s">
        <v>346</v>
      </c>
      <c r="I112" s="237">
        <v>50000</v>
      </c>
      <c r="J112" s="237">
        <v>2500</v>
      </c>
      <c r="K112" s="237">
        <v>2500</v>
      </c>
      <c r="L112" s="237">
        <v>0</v>
      </c>
      <c r="M112" s="237">
        <v>0</v>
      </c>
      <c r="N112" s="237">
        <v>0</v>
      </c>
      <c r="O112" s="237">
        <f t="shared" si="14"/>
        <v>45000</v>
      </c>
    </row>
    <row r="113" spans="1:15" s="238" customFormat="1" ht="93.75" x14ac:dyDescent="0.2">
      <c r="A113" s="231">
        <v>10</v>
      </c>
      <c r="B113" s="232" t="s">
        <v>1210</v>
      </c>
      <c r="C113" s="233" t="s">
        <v>348</v>
      </c>
      <c r="D113" s="231" t="s">
        <v>1211</v>
      </c>
      <c r="E113" s="234" t="s">
        <v>5</v>
      </c>
      <c r="F113" s="235" t="s">
        <v>6</v>
      </c>
      <c r="G113" s="235" t="s">
        <v>42</v>
      </c>
      <c r="H113" s="236" t="s">
        <v>1212</v>
      </c>
      <c r="I113" s="237">
        <v>20000</v>
      </c>
      <c r="J113" s="237">
        <v>1600</v>
      </c>
      <c r="K113" s="237">
        <v>1600</v>
      </c>
      <c r="L113" s="237">
        <v>0</v>
      </c>
      <c r="M113" s="237">
        <v>0</v>
      </c>
      <c r="N113" s="237">
        <v>0</v>
      </c>
      <c r="O113" s="237">
        <f t="shared" si="14"/>
        <v>16800</v>
      </c>
    </row>
    <row r="114" spans="1:15" s="238" customFormat="1" ht="187.5" x14ac:dyDescent="0.2">
      <c r="A114" s="231">
        <v>11</v>
      </c>
      <c r="B114" s="232" t="s">
        <v>1228</v>
      </c>
      <c r="C114" s="233" t="s">
        <v>1229</v>
      </c>
      <c r="D114" s="231" t="s">
        <v>1230</v>
      </c>
      <c r="E114" s="234" t="s">
        <v>1231</v>
      </c>
      <c r="F114" s="235" t="s">
        <v>6</v>
      </c>
      <c r="G114" s="235" t="s">
        <v>376</v>
      </c>
      <c r="H114" s="236" t="s">
        <v>1456</v>
      </c>
      <c r="I114" s="237">
        <v>407140</v>
      </c>
      <c r="J114" s="237"/>
      <c r="K114" s="237">
        <v>0</v>
      </c>
      <c r="L114" s="237">
        <v>0</v>
      </c>
      <c r="M114" s="237">
        <v>0</v>
      </c>
      <c r="N114" s="240" t="s">
        <v>1232</v>
      </c>
      <c r="O114" s="237">
        <f t="shared" si="14"/>
        <v>407140</v>
      </c>
    </row>
    <row r="115" spans="1:15" s="238" customFormat="1" ht="93.75" x14ac:dyDescent="0.2">
      <c r="A115" s="231">
        <v>12</v>
      </c>
      <c r="B115" s="232" t="s">
        <v>1242</v>
      </c>
      <c r="C115" s="233" t="s">
        <v>1246</v>
      </c>
      <c r="D115" s="231" t="s">
        <v>1247</v>
      </c>
      <c r="E115" s="234" t="s">
        <v>1248</v>
      </c>
      <c r="F115" s="235" t="s">
        <v>513</v>
      </c>
      <c r="G115" s="235" t="s">
        <v>1249</v>
      </c>
      <c r="H115" s="236" t="s">
        <v>1457</v>
      </c>
      <c r="I115" s="237">
        <v>18792</v>
      </c>
      <c r="J115" s="237">
        <v>1296</v>
      </c>
      <c r="K115" s="237">
        <v>1296</v>
      </c>
      <c r="L115" s="237">
        <v>0</v>
      </c>
      <c r="M115" s="237">
        <v>0</v>
      </c>
      <c r="N115" s="237">
        <v>0</v>
      </c>
      <c r="O115" s="237">
        <f>+I115-(SUM(J115:N115))</f>
        <v>16200</v>
      </c>
    </row>
    <row r="116" spans="1:15" s="238" customFormat="1" ht="77.25" customHeight="1" x14ac:dyDescent="0.2">
      <c r="A116" s="231">
        <v>13</v>
      </c>
      <c r="B116" s="232" t="s">
        <v>1257</v>
      </c>
      <c r="C116" s="233" t="s">
        <v>1258</v>
      </c>
      <c r="D116" s="231" t="s">
        <v>1259</v>
      </c>
      <c r="E116" s="234" t="s">
        <v>5</v>
      </c>
      <c r="F116" s="235" t="s">
        <v>6</v>
      </c>
      <c r="G116" s="235" t="s">
        <v>42</v>
      </c>
      <c r="H116" s="236" t="s">
        <v>1212</v>
      </c>
      <c r="I116" s="237">
        <v>19000</v>
      </c>
      <c r="J116" s="237">
        <v>1520</v>
      </c>
      <c r="K116" s="237">
        <v>1520</v>
      </c>
      <c r="L116" s="237">
        <v>0</v>
      </c>
      <c r="M116" s="237">
        <v>0</v>
      </c>
      <c r="N116" s="237">
        <v>0</v>
      </c>
      <c r="O116" s="237">
        <f t="shared" si="14"/>
        <v>15960</v>
      </c>
    </row>
    <row r="117" spans="1:15" s="238" customFormat="1" ht="78" customHeight="1" x14ac:dyDescent="0.2">
      <c r="A117" s="231">
        <v>14</v>
      </c>
      <c r="B117" s="232" t="s">
        <v>1275</v>
      </c>
      <c r="C117" s="233" t="s">
        <v>1258</v>
      </c>
      <c r="D117" s="231" t="s">
        <v>1280</v>
      </c>
      <c r="E117" s="234" t="s">
        <v>5</v>
      </c>
      <c r="F117" s="235" t="s">
        <v>6</v>
      </c>
      <c r="G117" s="235" t="s">
        <v>1281</v>
      </c>
      <c r="H117" s="236" t="s">
        <v>1212</v>
      </c>
      <c r="I117" s="237">
        <f>468000+20000</f>
        <v>488000</v>
      </c>
      <c r="J117" s="237">
        <v>39040</v>
      </c>
      <c r="K117" s="237">
        <v>39040</v>
      </c>
      <c r="L117" s="237">
        <v>0</v>
      </c>
      <c r="M117" s="237">
        <v>0</v>
      </c>
      <c r="N117" s="237">
        <v>0</v>
      </c>
      <c r="O117" s="237">
        <f t="shared" si="14"/>
        <v>409920</v>
      </c>
    </row>
    <row r="118" spans="1:15" s="238" customFormat="1" ht="75" x14ac:dyDescent="0.2">
      <c r="A118" s="231">
        <v>15</v>
      </c>
      <c r="B118" s="232">
        <v>243161</v>
      </c>
      <c r="C118" s="233" t="s">
        <v>555</v>
      </c>
      <c r="D118" s="231" t="s">
        <v>1294</v>
      </c>
      <c r="E118" s="234" t="s">
        <v>35</v>
      </c>
      <c r="F118" s="235" t="s">
        <v>6</v>
      </c>
      <c r="G118" s="235" t="s">
        <v>42</v>
      </c>
      <c r="H118" s="236" t="s">
        <v>1295</v>
      </c>
      <c r="I118" s="237">
        <v>25000</v>
      </c>
      <c r="J118" s="237">
        <v>2000</v>
      </c>
      <c r="K118" s="237">
        <v>2000</v>
      </c>
      <c r="L118" s="237">
        <v>0</v>
      </c>
      <c r="M118" s="237">
        <v>0</v>
      </c>
      <c r="N118" s="237">
        <v>0</v>
      </c>
      <c r="O118" s="237">
        <f t="shared" si="14"/>
        <v>21000</v>
      </c>
    </row>
    <row r="119" spans="1:15" s="238" customFormat="1" ht="74.25" customHeight="1" x14ac:dyDescent="0.2">
      <c r="A119" s="231">
        <v>16</v>
      </c>
      <c r="B119" s="232">
        <v>243161</v>
      </c>
      <c r="C119" s="233" t="s">
        <v>555</v>
      </c>
      <c r="D119" s="231" t="s">
        <v>1296</v>
      </c>
      <c r="E119" s="234" t="s">
        <v>5</v>
      </c>
      <c r="F119" s="235" t="s">
        <v>6</v>
      </c>
      <c r="G119" s="235" t="s">
        <v>1297</v>
      </c>
      <c r="H119" s="236" t="s">
        <v>1212</v>
      </c>
      <c r="I119" s="237">
        <v>2331000</v>
      </c>
      <c r="J119" s="237">
        <v>186480</v>
      </c>
      <c r="K119" s="237">
        <v>186480</v>
      </c>
      <c r="L119" s="237">
        <v>0</v>
      </c>
      <c r="M119" s="237">
        <v>0</v>
      </c>
      <c r="N119" s="237">
        <v>0</v>
      </c>
      <c r="O119" s="237">
        <f t="shared" si="14"/>
        <v>1958040</v>
      </c>
    </row>
    <row r="120" spans="1:15" s="238" customFormat="1" x14ac:dyDescent="0.2">
      <c r="A120" s="241" t="s">
        <v>255</v>
      </c>
      <c r="B120" s="242"/>
      <c r="C120" s="243"/>
      <c r="D120" s="244"/>
      <c r="E120" s="241"/>
      <c r="F120" s="245"/>
      <c r="G120" s="245"/>
      <c r="H120" s="246"/>
      <c r="I120" s="247">
        <f>SUM(I121:I126)</f>
        <v>2115946</v>
      </c>
      <c r="J120" s="247">
        <f t="shared" ref="J120:O120" si="15">SUM(J121:J126)</f>
        <v>0</v>
      </c>
      <c r="K120" s="247">
        <f t="shared" si="15"/>
        <v>0</v>
      </c>
      <c r="L120" s="247">
        <f t="shared" si="15"/>
        <v>35745.504999999997</v>
      </c>
      <c r="M120" s="247">
        <f t="shared" si="15"/>
        <v>35745.495000000003</v>
      </c>
      <c r="N120" s="247">
        <f t="shared" si="15"/>
        <v>0</v>
      </c>
      <c r="O120" s="247">
        <f t="shared" si="15"/>
        <v>2044455</v>
      </c>
    </row>
    <row r="121" spans="1:15" s="238" customFormat="1" ht="168.75" x14ac:dyDescent="0.2">
      <c r="A121" s="231">
        <v>1</v>
      </c>
      <c r="B121" s="232" t="s">
        <v>1069</v>
      </c>
      <c r="C121" s="233" t="s">
        <v>1148</v>
      </c>
      <c r="D121" s="231" t="s">
        <v>1149</v>
      </c>
      <c r="E121" s="234" t="s">
        <v>1150</v>
      </c>
      <c r="F121" s="235" t="s">
        <v>255</v>
      </c>
      <c r="G121" s="235" t="s">
        <v>38</v>
      </c>
      <c r="H121" s="236" t="s">
        <v>1151</v>
      </c>
      <c r="I121" s="237">
        <v>24897.25</v>
      </c>
      <c r="J121" s="237">
        <v>0</v>
      </c>
      <c r="K121" s="237">
        <v>0</v>
      </c>
      <c r="L121" s="237">
        <v>12448.625</v>
      </c>
      <c r="M121" s="237">
        <v>12448.625</v>
      </c>
      <c r="N121" s="237">
        <v>0</v>
      </c>
      <c r="O121" s="237">
        <f t="shared" ref="O121:O126" si="16">+I121-(SUM(J121:N121))</f>
        <v>0</v>
      </c>
    </row>
    <row r="122" spans="1:15" s="238" customFormat="1" ht="135" customHeight="1" x14ac:dyDescent="0.2">
      <c r="A122" s="231">
        <v>2</v>
      </c>
      <c r="B122" s="232" t="s">
        <v>1069</v>
      </c>
      <c r="C122" s="233" t="s">
        <v>1152</v>
      </c>
      <c r="D122" s="231" t="s">
        <v>1149</v>
      </c>
      <c r="E122" s="234" t="s">
        <v>1150</v>
      </c>
      <c r="F122" s="235" t="s">
        <v>255</v>
      </c>
      <c r="G122" s="235" t="s">
        <v>38</v>
      </c>
      <c r="H122" s="236" t="s">
        <v>1153</v>
      </c>
      <c r="I122" s="237">
        <v>27000</v>
      </c>
      <c r="J122" s="237">
        <v>0</v>
      </c>
      <c r="K122" s="237">
        <v>0</v>
      </c>
      <c r="L122" s="237">
        <v>13500</v>
      </c>
      <c r="M122" s="237">
        <v>13500</v>
      </c>
      <c r="N122" s="237">
        <v>0</v>
      </c>
      <c r="O122" s="237">
        <f t="shared" si="16"/>
        <v>0</v>
      </c>
    </row>
    <row r="123" spans="1:15" s="238" customFormat="1" ht="243.75" x14ac:dyDescent="0.2">
      <c r="A123" s="231">
        <v>3</v>
      </c>
      <c r="B123" s="232" t="s">
        <v>1176</v>
      </c>
      <c r="C123" s="233" t="s">
        <v>1177</v>
      </c>
      <c r="D123" s="231" t="s">
        <v>1178</v>
      </c>
      <c r="E123" s="234" t="s">
        <v>1179</v>
      </c>
      <c r="F123" s="235" t="s">
        <v>255</v>
      </c>
      <c r="G123" s="235" t="s">
        <v>38</v>
      </c>
      <c r="H123" s="236" t="s">
        <v>1180</v>
      </c>
      <c r="I123" s="237">
        <v>15093.75</v>
      </c>
      <c r="J123" s="237">
        <v>0</v>
      </c>
      <c r="K123" s="237">
        <v>0</v>
      </c>
      <c r="L123" s="237">
        <v>7546.88</v>
      </c>
      <c r="M123" s="237">
        <v>7546.87</v>
      </c>
      <c r="N123" s="237">
        <v>0</v>
      </c>
      <c r="O123" s="237">
        <f t="shared" si="16"/>
        <v>0</v>
      </c>
    </row>
    <row r="124" spans="1:15" s="238" customFormat="1" ht="150" x14ac:dyDescent="0.2">
      <c r="A124" s="231">
        <v>4</v>
      </c>
      <c r="B124" s="232" t="s">
        <v>1184</v>
      </c>
      <c r="C124" s="233" t="s">
        <v>1185</v>
      </c>
      <c r="D124" s="231" t="s">
        <v>1186</v>
      </c>
      <c r="E124" s="234" t="s">
        <v>1187</v>
      </c>
      <c r="F124" s="235" t="s">
        <v>255</v>
      </c>
      <c r="G124" s="235" t="s">
        <v>699</v>
      </c>
      <c r="H124" s="236" t="s">
        <v>1458</v>
      </c>
      <c r="I124" s="237">
        <v>1739100</v>
      </c>
      <c r="J124" s="237">
        <v>0</v>
      </c>
      <c r="K124" s="237">
        <v>0</v>
      </c>
      <c r="L124" s="237">
        <v>0</v>
      </c>
      <c r="M124" s="237">
        <v>0</v>
      </c>
      <c r="N124" s="240" t="s">
        <v>1188</v>
      </c>
      <c r="O124" s="237">
        <f t="shared" si="16"/>
        <v>1739100</v>
      </c>
    </row>
    <row r="125" spans="1:15" s="238" customFormat="1" ht="150" x14ac:dyDescent="0.2">
      <c r="A125" s="231">
        <v>5</v>
      </c>
      <c r="B125" s="232" t="s">
        <v>1224</v>
      </c>
      <c r="C125" s="233" t="s">
        <v>1327</v>
      </c>
      <c r="D125" s="231" t="s">
        <v>1328</v>
      </c>
      <c r="E125" s="234" t="s">
        <v>1150</v>
      </c>
      <c r="F125" s="235" t="s">
        <v>255</v>
      </c>
      <c r="G125" s="235" t="s">
        <v>38</v>
      </c>
      <c r="H125" s="236" t="s">
        <v>1329</v>
      </c>
      <c r="I125" s="237">
        <v>4500</v>
      </c>
      <c r="J125" s="237"/>
      <c r="K125" s="237"/>
      <c r="L125" s="237">
        <v>2250</v>
      </c>
      <c r="M125" s="237">
        <v>2250</v>
      </c>
      <c r="N125" s="240"/>
      <c r="O125" s="237">
        <f t="shared" si="16"/>
        <v>0</v>
      </c>
    </row>
    <row r="126" spans="1:15" s="238" customFormat="1" ht="190.5" customHeight="1" x14ac:dyDescent="0.2">
      <c r="A126" s="231">
        <v>6</v>
      </c>
      <c r="B126" s="232" t="s">
        <v>1228</v>
      </c>
      <c r="C126" s="233" t="s">
        <v>1229</v>
      </c>
      <c r="D126" s="231" t="s">
        <v>1230</v>
      </c>
      <c r="E126" s="234" t="s">
        <v>254</v>
      </c>
      <c r="F126" s="235" t="s">
        <v>255</v>
      </c>
      <c r="G126" s="235" t="s">
        <v>376</v>
      </c>
      <c r="H126" s="236" t="s">
        <v>1459</v>
      </c>
      <c r="I126" s="237">
        <v>305355</v>
      </c>
      <c r="J126" s="237">
        <v>0</v>
      </c>
      <c r="K126" s="237">
        <v>0</v>
      </c>
      <c r="L126" s="237">
        <v>0</v>
      </c>
      <c r="M126" s="237">
        <v>0</v>
      </c>
      <c r="N126" s="240" t="s">
        <v>1232</v>
      </c>
      <c r="O126" s="237">
        <f t="shared" si="16"/>
        <v>305355</v>
      </c>
    </row>
    <row r="127" spans="1:15" s="238" customFormat="1" x14ac:dyDescent="0.2">
      <c r="A127" s="241" t="s">
        <v>7</v>
      </c>
      <c r="B127" s="242"/>
      <c r="C127" s="243"/>
      <c r="D127" s="244"/>
      <c r="E127" s="241"/>
      <c r="F127" s="245"/>
      <c r="G127" s="245"/>
      <c r="H127" s="246"/>
      <c r="I127" s="247">
        <f>SUM(I128:I134)</f>
        <v>2703220</v>
      </c>
      <c r="J127" s="247">
        <f t="shared" ref="J127:O127" si="17">SUM(J128:J134)</f>
        <v>80000</v>
      </c>
      <c r="K127" s="247">
        <f t="shared" si="17"/>
        <v>80000</v>
      </c>
      <c r="L127" s="247">
        <f t="shared" si="17"/>
        <v>0</v>
      </c>
      <c r="M127" s="247">
        <f t="shared" si="17"/>
        <v>0</v>
      </c>
      <c r="N127" s="247">
        <f t="shared" si="17"/>
        <v>0</v>
      </c>
      <c r="O127" s="247">
        <f t="shared" si="17"/>
        <v>2543220</v>
      </c>
    </row>
    <row r="128" spans="1:15" s="238" customFormat="1" ht="150" x14ac:dyDescent="0.2">
      <c r="A128" s="231">
        <v>1</v>
      </c>
      <c r="B128" s="232" t="s">
        <v>1098</v>
      </c>
      <c r="C128" s="233" t="s">
        <v>1157</v>
      </c>
      <c r="D128" s="231" t="s">
        <v>1158</v>
      </c>
      <c r="E128" s="234" t="s">
        <v>697</v>
      </c>
      <c r="F128" s="235" t="s">
        <v>698</v>
      </c>
      <c r="G128" s="235" t="s">
        <v>699</v>
      </c>
      <c r="H128" s="236" t="s">
        <v>1460</v>
      </c>
      <c r="I128" s="237">
        <v>150000</v>
      </c>
      <c r="J128" s="237">
        <v>0</v>
      </c>
      <c r="K128" s="237">
        <v>0</v>
      </c>
      <c r="L128" s="237">
        <v>0</v>
      </c>
      <c r="M128" s="237">
        <v>0</v>
      </c>
      <c r="N128" s="240" t="s">
        <v>1159</v>
      </c>
      <c r="O128" s="237">
        <f t="shared" ref="O128:O134" si="18">+I128-(SUM(J128:N128))</f>
        <v>150000</v>
      </c>
    </row>
    <row r="129" spans="1:15" s="238" customFormat="1" ht="173.25" customHeight="1" x14ac:dyDescent="0.2">
      <c r="A129" s="231">
        <v>2</v>
      </c>
      <c r="B129" s="232" t="s">
        <v>1162</v>
      </c>
      <c r="C129" s="233" t="s">
        <v>1163</v>
      </c>
      <c r="D129" s="231" t="s">
        <v>1164</v>
      </c>
      <c r="E129" s="234" t="s">
        <v>648</v>
      </c>
      <c r="F129" s="235" t="s">
        <v>649</v>
      </c>
      <c r="G129" s="235" t="s">
        <v>1123</v>
      </c>
      <c r="H129" s="236" t="s">
        <v>1165</v>
      </c>
      <c r="I129" s="237">
        <v>250000</v>
      </c>
      <c r="J129" s="237">
        <v>20000</v>
      </c>
      <c r="K129" s="237">
        <v>20000</v>
      </c>
      <c r="L129" s="237">
        <v>0</v>
      </c>
      <c r="M129" s="237">
        <v>0</v>
      </c>
      <c r="N129" s="237">
        <v>0</v>
      </c>
      <c r="O129" s="237">
        <f t="shared" si="18"/>
        <v>210000</v>
      </c>
    </row>
    <row r="130" spans="1:15" s="238" customFormat="1" ht="150" x14ac:dyDescent="0.2">
      <c r="A130" s="231">
        <v>3</v>
      </c>
      <c r="B130" s="232" t="s">
        <v>1162</v>
      </c>
      <c r="C130" s="233" t="s">
        <v>1163</v>
      </c>
      <c r="D130" s="231" t="s">
        <v>1164</v>
      </c>
      <c r="E130" s="234" t="s">
        <v>652</v>
      </c>
      <c r="F130" s="235" t="s">
        <v>649</v>
      </c>
      <c r="G130" s="235" t="s">
        <v>1123</v>
      </c>
      <c r="H130" s="236" t="s">
        <v>1166</v>
      </c>
      <c r="I130" s="237">
        <v>250000</v>
      </c>
      <c r="J130" s="237">
        <v>20000</v>
      </c>
      <c r="K130" s="237">
        <v>20000</v>
      </c>
      <c r="L130" s="237">
        <v>0</v>
      </c>
      <c r="M130" s="237">
        <v>0</v>
      </c>
      <c r="N130" s="237">
        <v>0</v>
      </c>
      <c r="O130" s="237">
        <f t="shared" si="18"/>
        <v>210000</v>
      </c>
    </row>
    <row r="131" spans="1:15" s="238" customFormat="1" ht="150" x14ac:dyDescent="0.2">
      <c r="A131" s="231">
        <v>4</v>
      </c>
      <c r="B131" s="232" t="s">
        <v>1162</v>
      </c>
      <c r="C131" s="233" t="s">
        <v>1163</v>
      </c>
      <c r="D131" s="231" t="s">
        <v>1164</v>
      </c>
      <c r="E131" s="234" t="s">
        <v>409</v>
      </c>
      <c r="F131" s="235" t="s">
        <v>649</v>
      </c>
      <c r="G131" s="235" t="s">
        <v>1123</v>
      </c>
      <c r="H131" s="236" t="s">
        <v>1167</v>
      </c>
      <c r="I131" s="237">
        <v>250000</v>
      </c>
      <c r="J131" s="237">
        <v>20000</v>
      </c>
      <c r="K131" s="237">
        <v>20000</v>
      </c>
      <c r="L131" s="237">
        <v>0</v>
      </c>
      <c r="M131" s="237">
        <v>0</v>
      </c>
      <c r="N131" s="237">
        <v>0</v>
      </c>
      <c r="O131" s="237">
        <f t="shared" si="18"/>
        <v>210000</v>
      </c>
    </row>
    <row r="132" spans="1:15" s="238" customFormat="1" ht="131.25" x14ac:dyDescent="0.2">
      <c r="A132" s="231">
        <v>5</v>
      </c>
      <c r="B132" s="232" t="s">
        <v>1162</v>
      </c>
      <c r="C132" s="233" t="s">
        <v>1163</v>
      </c>
      <c r="D132" s="231" t="s">
        <v>1164</v>
      </c>
      <c r="E132" s="234" t="s">
        <v>1168</v>
      </c>
      <c r="F132" s="235" t="s">
        <v>649</v>
      </c>
      <c r="G132" s="235" t="s">
        <v>1123</v>
      </c>
      <c r="H132" s="236" t="s">
        <v>1169</v>
      </c>
      <c r="I132" s="237">
        <v>250000</v>
      </c>
      <c r="J132" s="237">
        <v>20000</v>
      </c>
      <c r="K132" s="237">
        <v>20000</v>
      </c>
      <c r="L132" s="237">
        <v>0</v>
      </c>
      <c r="M132" s="237">
        <v>0</v>
      </c>
      <c r="N132" s="237">
        <v>0</v>
      </c>
      <c r="O132" s="237">
        <f t="shared" si="18"/>
        <v>210000</v>
      </c>
    </row>
    <row r="133" spans="1:15" s="238" customFormat="1" ht="150" x14ac:dyDescent="0.2">
      <c r="A133" s="231">
        <v>6</v>
      </c>
      <c r="B133" s="232" t="s">
        <v>1320</v>
      </c>
      <c r="C133" s="233" t="s">
        <v>1321</v>
      </c>
      <c r="D133" s="231" t="s">
        <v>1322</v>
      </c>
      <c r="E133" s="234" t="s">
        <v>1323</v>
      </c>
      <c r="F133" s="235" t="s">
        <v>7</v>
      </c>
      <c r="G133" s="235" t="s">
        <v>1111</v>
      </c>
      <c r="H133" s="236" t="s">
        <v>1461</v>
      </c>
      <c r="I133" s="237">
        <v>150000</v>
      </c>
      <c r="J133" s="237">
        <v>0</v>
      </c>
      <c r="K133" s="237">
        <v>0</v>
      </c>
      <c r="L133" s="237">
        <v>0</v>
      </c>
      <c r="M133" s="237">
        <v>0</v>
      </c>
      <c r="N133" s="240" t="s">
        <v>1232</v>
      </c>
      <c r="O133" s="237">
        <f t="shared" si="18"/>
        <v>150000</v>
      </c>
    </row>
    <row r="134" spans="1:15" s="238" customFormat="1" ht="131.25" x14ac:dyDescent="0.2">
      <c r="A134" s="231">
        <v>7</v>
      </c>
      <c r="B134" s="232" t="s">
        <v>1253</v>
      </c>
      <c r="C134" s="233" t="s">
        <v>1254</v>
      </c>
      <c r="D134" s="231" t="s">
        <v>1255</v>
      </c>
      <c r="E134" s="234" t="s">
        <v>697</v>
      </c>
      <c r="F134" s="235" t="s">
        <v>7</v>
      </c>
      <c r="G134" s="235" t="s">
        <v>1209</v>
      </c>
      <c r="H134" s="236" t="s">
        <v>1462</v>
      </c>
      <c r="I134" s="237">
        <v>1403220</v>
      </c>
      <c r="J134" s="237">
        <v>0</v>
      </c>
      <c r="K134" s="237">
        <v>0</v>
      </c>
      <c r="L134" s="237">
        <v>0</v>
      </c>
      <c r="M134" s="237">
        <v>0</v>
      </c>
      <c r="N134" s="240" t="s">
        <v>1232</v>
      </c>
      <c r="O134" s="237">
        <f t="shared" si="18"/>
        <v>1403220</v>
      </c>
    </row>
    <row r="135" spans="1:15" s="238" customFormat="1" x14ac:dyDescent="0.2">
      <c r="A135" s="241" t="s">
        <v>32</v>
      </c>
      <c r="B135" s="242"/>
      <c r="C135" s="243"/>
      <c r="D135" s="244"/>
      <c r="E135" s="241"/>
      <c r="F135" s="245"/>
      <c r="G135" s="245"/>
      <c r="H135" s="246"/>
      <c r="I135" s="247">
        <f>SUM(I136:I137)</f>
        <v>366582</v>
      </c>
      <c r="J135" s="247">
        <f t="shared" ref="J135:O135" si="19">SUM(J136:J137)</f>
        <v>29326.560000000001</v>
      </c>
      <c r="K135" s="247">
        <f t="shared" si="19"/>
        <v>29326.560000000001</v>
      </c>
      <c r="L135" s="247">
        <f t="shared" si="19"/>
        <v>0</v>
      </c>
      <c r="M135" s="247">
        <f t="shared" si="19"/>
        <v>0</v>
      </c>
      <c r="N135" s="247">
        <f t="shared" si="19"/>
        <v>0</v>
      </c>
      <c r="O135" s="247">
        <f t="shared" si="19"/>
        <v>307928.88</v>
      </c>
    </row>
    <row r="136" spans="1:15" s="238" customFormat="1" ht="187.5" x14ac:dyDescent="0.2">
      <c r="A136" s="231">
        <v>1</v>
      </c>
      <c r="B136" s="232" t="s">
        <v>1237</v>
      </c>
      <c r="C136" s="233" t="s">
        <v>1238</v>
      </c>
      <c r="D136" s="231" t="s">
        <v>1239</v>
      </c>
      <c r="E136" s="234" t="s">
        <v>1240</v>
      </c>
      <c r="F136" s="235" t="s">
        <v>32</v>
      </c>
      <c r="G136" s="235" t="s">
        <v>1241</v>
      </c>
      <c r="H136" s="236" t="s">
        <v>1463</v>
      </c>
      <c r="I136" s="237">
        <v>122194</v>
      </c>
      <c r="J136" s="237">
        <v>9775.52</v>
      </c>
      <c r="K136" s="237">
        <v>9775.52</v>
      </c>
      <c r="L136" s="237">
        <v>0</v>
      </c>
      <c r="M136" s="237">
        <v>0</v>
      </c>
      <c r="N136" s="237">
        <v>0</v>
      </c>
      <c r="O136" s="237">
        <f>+I136-(SUM(J136:N136))</f>
        <v>102642.95999999999</v>
      </c>
    </row>
    <row r="137" spans="1:15" s="238" customFormat="1" ht="187.5" x14ac:dyDescent="0.2">
      <c r="A137" s="231">
        <v>2</v>
      </c>
      <c r="B137" s="232" t="s">
        <v>1260</v>
      </c>
      <c r="C137" s="233" t="s">
        <v>1261</v>
      </c>
      <c r="D137" s="231" t="s">
        <v>1262</v>
      </c>
      <c r="E137" s="234" t="s">
        <v>1240</v>
      </c>
      <c r="F137" s="235" t="s">
        <v>32</v>
      </c>
      <c r="G137" s="235" t="s">
        <v>1241</v>
      </c>
      <c r="H137" s="236" t="s">
        <v>1464</v>
      </c>
      <c r="I137" s="237">
        <v>244388</v>
      </c>
      <c r="J137" s="237">
        <v>19551.04</v>
      </c>
      <c r="K137" s="237">
        <v>19551.04</v>
      </c>
      <c r="L137" s="237">
        <v>0</v>
      </c>
      <c r="M137" s="237">
        <v>0</v>
      </c>
      <c r="N137" s="237">
        <v>0</v>
      </c>
      <c r="O137" s="237">
        <f>+I137-(SUM(J137:N137))</f>
        <v>205285.91999999998</v>
      </c>
    </row>
    <row r="138" spans="1:15" s="238" customFormat="1" x14ac:dyDescent="0.2">
      <c r="A138" s="241" t="s">
        <v>1350</v>
      </c>
      <c r="B138" s="242"/>
      <c r="C138" s="243"/>
      <c r="D138" s="244"/>
      <c r="E138" s="241"/>
      <c r="F138" s="245"/>
      <c r="G138" s="245"/>
      <c r="H138" s="246"/>
      <c r="I138" s="247">
        <f>SUM(I139)</f>
        <v>922108</v>
      </c>
      <c r="J138" s="247">
        <f t="shared" ref="J138:O138" si="20">SUM(J139)</f>
        <v>46105.4</v>
      </c>
      <c r="K138" s="247">
        <f t="shared" si="20"/>
        <v>46105.4</v>
      </c>
      <c r="L138" s="247">
        <f t="shared" si="20"/>
        <v>0</v>
      </c>
      <c r="M138" s="247">
        <f t="shared" si="20"/>
        <v>0</v>
      </c>
      <c r="N138" s="247">
        <f t="shared" si="20"/>
        <v>0</v>
      </c>
      <c r="O138" s="247">
        <f t="shared" si="20"/>
        <v>829897.2</v>
      </c>
    </row>
    <row r="139" spans="1:15" s="238" customFormat="1" ht="187.5" x14ac:dyDescent="0.2">
      <c r="A139" s="231">
        <v>1</v>
      </c>
      <c r="B139" s="232" t="s">
        <v>1263</v>
      </c>
      <c r="C139" s="233" t="s">
        <v>1348</v>
      </c>
      <c r="D139" s="231" t="s">
        <v>1349</v>
      </c>
      <c r="E139" s="234" t="s">
        <v>578</v>
      </c>
      <c r="F139" s="235" t="s">
        <v>1350</v>
      </c>
      <c r="G139" s="235" t="s">
        <v>580</v>
      </c>
      <c r="H139" s="236" t="s">
        <v>1465</v>
      </c>
      <c r="I139" s="237">
        <f>829897.2+92210.8</f>
        <v>922108</v>
      </c>
      <c r="J139" s="237">
        <v>46105.4</v>
      </c>
      <c r="K139" s="237">
        <v>46105.4</v>
      </c>
      <c r="L139" s="237">
        <v>0</v>
      </c>
      <c r="M139" s="237">
        <v>0</v>
      </c>
      <c r="N139" s="240">
        <v>0</v>
      </c>
      <c r="O139" s="237">
        <f>+I139-(SUM(J139:N139))</f>
        <v>829897.2</v>
      </c>
    </row>
    <row r="140" spans="1:15" s="250" customFormat="1" ht="21.75" customHeight="1" thickBot="1" x14ac:dyDescent="0.45">
      <c r="A140" s="290" t="s">
        <v>1366</v>
      </c>
      <c r="B140" s="290"/>
      <c r="C140" s="290"/>
      <c r="D140" s="290"/>
      <c r="E140" s="290"/>
      <c r="F140" s="290"/>
      <c r="G140" s="290"/>
      <c r="H140" s="290"/>
      <c r="I140" s="249">
        <f t="shared" ref="I140:O140" si="21">SUM(I8+I16+I27+I52+I55+I76+I80+I84+I103+I120+I127+I135+I138)</f>
        <v>36613901.530000001</v>
      </c>
      <c r="J140" s="249">
        <f t="shared" si="21"/>
        <v>1210757.3999999999</v>
      </c>
      <c r="K140" s="249">
        <f t="shared" si="21"/>
        <v>1210757.3999999999</v>
      </c>
      <c r="L140" s="249">
        <f t="shared" si="21"/>
        <v>460823.76500000001</v>
      </c>
      <c r="M140" s="249">
        <f t="shared" si="21"/>
        <v>460823.755</v>
      </c>
      <c r="N140" s="249">
        <f t="shared" si="21"/>
        <v>0</v>
      </c>
      <c r="O140" s="249">
        <f t="shared" si="21"/>
        <v>33270739.210000001</v>
      </c>
    </row>
    <row r="141" spans="1:15" ht="19.5" thickTop="1" x14ac:dyDescent="0.4"/>
    <row r="145" spans="10:15" x14ac:dyDescent="0.4">
      <c r="J145" s="254"/>
      <c r="K145" s="254"/>
      <c r="L145" s="254"/>
      <c r="M145" s="254"/>
      <c r="N145" s="254"/>
      <c r="O145" s="254"/>
    </row>
    <row r="146" spans="10:15" x14ac:dyDescent="0.4">
      <c r="J146" s="254"/>
      <c r="K146" s="254"/>
      <c r="L146" s="254"/>
      <c r="M146" s="254"/>
      <c r="N146" s="254"/>
      <c r="O146" s="254"/>
    </row>
    <row r="166" spans="1:16" ht="21" x14ac:dyDescent="0.4">
      <c r="A166" s="291"/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2"/>
      <c r="M166" s="292"/>
      <c r="N166" s="292"/>
      <c r="O166" s="292"/>
      <c r="P166" s="255"/>
    </row>
    <row r="167" spans="1:16" ht="21" x14ac:dyDescent="0.4">
      <c r="A167" s="291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2"/>
      <c r="M167" s="292"/>
      <c r="N167" s="292"/>
      <c r="O167" s="292"/>
      <c r="P167" s="255"/>
    </row>
    <row r="168" spans="1:16" ht="21" x14ac:dyDescent="0.4">
      <c r="A168" s="291"/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2"/>
      <c r="M168" s="292"/>
      <c r="N168" s="292"/>
      <c r="O168" s="292"/>
      <c r="P168" s="255"/>
    </row>
  </sheetData>
  <mergeCells count="30">
    <mergeCell ref="A168:D168"/>
    <mergeCell ref="E168:G168"/>
    <mergeCell ref="H168:K168"/>
    <mergeCell ref="L168:O168"/>
    <mergeCell ref="L166:O166"/>
    <mergeCell ref="A167:D167"/>
    <mergeCell ref="E167:G167"/>
    <mergeCell ref="H167:K167"/>
    <mergeCell ref="L167:O167"/>
    <mergeCell ref="I6:I7"/>
    <mergeCell ref="A140:H140"/>
    <mergeCell ref="A166:D166"/>
    <mergeCell ref="E166:G166"/>
    <mergeCell ref="H166:K166"/>
    <mergeCell ref="J6:K6"/>
    <mergeCell ref="A1:O1"/>
    <mergeCell ref="A2:O2"/>
    <mergeCell ref="A3:O3"/>
    <mergeCell ref="A5:A7"/>
    <mergeCell ref="B5:I5"/>
    <mergeCell ref="J5:N5"/>
    <mergeCell ref="O5:O7"/>
    <mergeCell ref="B6:B7"/>
    <mergeCell ref="C6:C7"/>
    <mergeCell ref="D6:D7"/>
    <mergeCell ref="L6:N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workbookViewId="0">
      <selection sqref="A1:O1"/>
    </sheetView>
  </sheetViews>
  <sheetFormatPr defaultRowHeight="19.5" x14ac:dyDescent="0.45"/>
  <cols>
    <col min="1" max="1" width="4.625" style="102" customWidth="1"/>
    <col min="2" max="2" width="9.125" style="103" customWidth="1"/>
    <col min="3" max="3" width="10.625" style="102" customWidth="1"/>
    <col min="4" max="4" width="16.625" style="102" customWidth="1"/>
    <col min="5" max="5" width="22.625" style="104" customWidth="1"/>
    <col min="6" max="7" width="17.125" style="56" customWidth="1"/>
    <col min="8" max="8" width="28.125" style="56" customWidth="1"/>
    <col min="9" max="9" width="12.625" style="105" customWidth="1"/>
    <col min="10" max="13" width="11.625" style="56" customWidth="1"/>
    <col min="14" max="14" width="9.625" style="56" customWidth="1"/>
    <col min="15" max="15" width="11.625" style="56" customWidth="1"/>
    <col min="16" max="16384" width="9" style="56"/>
  </cols>
  <sheetData>
    <row r="1" spans="1:16" ht="21" x14ac:dyDescent="0.45">
      <c r="A1" s="293" t="s">
        <v>12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6" ht="21" x14ac:dyDescent="0.45">
      <c r="A2" s="293" t="s">
        <v>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6" ht="21" x14ac:dyDescent="0.45">
      <c r="A3" s="293" t="s">
        <v>365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0" customFormat="1" ht="8.1" customHeight="1" thickBot="1" x14ac:dyDescent="0.5">
      <c r="A4" s="57"/>
      <c r="B4" s="58"/>
      <c r="C4" s="57"/>
      <c r="D4" s="57"/>
      <c r="E4" s="59"/>
      <c r="I4" s="61"/>
    </row>
    <row r="5" spans="1:16" s="63" customFormat="1" ht="38.1" customHeight="1" x14ac:dyDescent="0.4">
      <c r="A5" s="294" t="s">
        <v>14</v>
      </c>
      <c r="B5" s="297" t="s">
        <v>15</v>
      </c>
      <c r="C5" s="298"/>
      <c r="D5" s="298"/>
      <c r="E5" s="298"/>
      <c r="F5" s="298"/>
      <c r="G5" s="298"/>
      <c r="H5" s="298"/>
      <c r="I5" s="299"/>
      <c r="J5" s="300" t="s">
        <v>16</v>
      </c>
      <c r="K5" s="301"/>
      <c r="L5" s="301"/>
      <c r="M5" s="301"/>
      <c r="N5" s="302"/>
      <c r="O5" s="303" t="s">
        <v>17</v>
      </c>
      <c r="P5" s="62"/>
    </row>
    <row r="6" spans="1:16" s="64" customFormat="1" ht="57.95" customHeight="1" x14ac:dyDescent="0.2">
      <c r="A6" s="295"/>
      <c r="B6" s="306" t="s">
        <v>18</v>
      </c>
      <c r="C6" s="307" t="s">
        <v>0</v>
      </c>
      <c r="D6" s="307" t="s">
        <v>19</v>
      </c>
      <c r="E6" s="311" t="s">
        <v>20</v>
      </c>
      <c r="F6" s="307" t="s">
        <v>21</v>
      </c>
      <c r="G6" s="307" t="s">
        <v>22</v>
      </c>
      <c r="H6" s="307" t="s">
        <v>23</v>
      </c>
      <c r="I6" s="313" t="s">
        <v>24</v>
      </c>
      <c r="J6" s="308" t="s">
        <v>25</v>
      </c>
      <c r="K6" s="309"/>
      <c r="L6" s="308" t="s">
        <v>26</v>
      </c>
      <c r="M6" s="309"/>
      <c r="N6" s="310"/>
      <c r="O6" s="304"/>
    </row>
    <row r="7" spans="1:16" s="63" customFormat="1" ht="60" customHeight="1" x14ac:dyDescent="0.4">
      <c r="A7" s="296"/>
      <c r="B7" s="306"/>
      <c r="C7" s="307"/>
      <c r="D7" s="307"/>
      <c r="E7" s="312"/>
      <c r="F7" s="307"/>
      <c r="G7" s="307"/>
      <c r="H7" s="307"/>
      <c r="I7" s="313"/>
      <c r="J7" s="65" t="s">
        <v>27</v>
      </c>
      <c r="K7" s="65" t="s">
        <v>28</v>
      </c>
      <c r="L7" s="65" t="s">
        <v>27</v>
      </c>
      <c r="M7" s="65" t="s">
        <v>28</v>
      </c>
      <c r="N7" s="65" t="s">
        <v>339</v>
      </c>
      <c r="O7" s="305"/>
      <c r="P7" s="62"/>
    </row>
    <row r="8" spans="1:16" ht="20.100000000000001" customHeight="1" x14ac:dyDescent="0.45">
      <c r="A8" s="66" t="s">
        <v>75</v>
      </c>
      <c r="B8" s="67"/>
      <c r="C8" s="68"/>
      <c r="D8" s="68"/>
      <c r="E8" s="69"/>
      <c r="F8" s="70"/>
      <c r="G8" s="70"/>
      <c r="H8" s="70"/>
      <c r="I8" s="71">
        <f>SUM(I9:I11)</f>
        <v>530115</v>
      </c>
      <c r="J8" s="71">
        <f t="shared" ref="J8:O8" si="0">SUM(J9:J11)</f>
        <v>26505.75</v>
      </c>
      <c r="K8" s="71">
        <f t="shared" si="0"/>
        <v>26505.75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477103.5</v>
      </c>
    </row>
    <row r="9" spans="1:16" s="81" customFormat="1" ht="117" x14ac:dyDescent="0.2">
      <c r="A9" s="72">
        <v>1</v>
      </c>
      <c r="B9" s="73" t="s">
        <v>366</v>
      </c>
      <c r="C9" s="82" t="s">
        <v>367</v>
      </c>
      <c r="D9" s="75" t="s">
        <v>368</v>
      </c>
      <c r="E9" s="76" t="s">
        <v>78</v>
      </c>
      <c r="F9" s="76" t="s">
        <v>369</v>
      </c>
      <c r="G9" s="76" t="s">
        <v>370</v>
      </c>
      <c r="H9" s="77" t="s">
        <v>371</v>
      </c>
      <c r="I9" s="78">
        <v>20000</v>
      </c>
      <c r="J9" s="79">
        <v>10000</v>
      </c>
      <c r="K9" s="79">
        <v>10000</v>
      </c>
      <c r="L9" s="79">
        <v>0</v>
      </c>
      <c r="M9" s="79">
        <v>0</v>
      </c>
      <c r="N9" s="79">
        <v>0</v>
      </c>
      <c r="O9" s="80">
        <f t="shared" ref="O9:O13" si="1">+I9-(SUM(J9:N9))</f>
        <v>0</v>
      </c>
    </row>
    <row r="10" spans="1:16" s="81" customFormat="1" ht="174.75" x14ac:dyDescent="0.2">
      <c r="A10" s="72">
        <v>2</v>
      </c>
      <c r="B10" s="73" t="s">
        <v>372</v>
      </c>
      <c r="C10" s="82" t="s">
        <v>373</v>
      </c>
      <c r="D10" s="75" t="s">
        <v>374</v>
      </c>
      <c r="E10" s="76" t="s">
        <v>375</v>
      </c>
      <c r="F10" s="76" t="s">
        <v>369</v>
      </c>
      <c r="G10" s="76" t="s">
        <v>376</v>
      </c>
      <c r="H10" s="77" t="s">
        <v>377</v>
      </c>
      <c r="I10" s="78">
        <v>330115</v>
      </c>
      <c r="J10" s="79">
        <v>16505.75</v>
      </c>
      <c r="K10" s="79">
        <v>16505.75</v>
      </c>
      <c r="L10" s="79">
        <v>0</v>
      </c>
      <c r="M10" s="79">
        <v>0</v>
      </c>
      <c r="N10" s="79">
        <v>0</v>
      </c>
      <c r="O10" s="80">
        <f t="shared" si="1"/>
        <v>297103.5</v>
      </c>
    </row>
    <row r="11" spans="1:16" s="81" customFormat="1" ht="195" x14ac:dyDescent="0.2">
      <c r="A11" s="72">
        <v>3</v>
      </c>
      <c r="B11" s="73">
        <v>242796</v>
      </c>
      <c r="C11" s="74" t="s">
        <v>378</v>
      </c>
      <c r="D11" s="75" t="s">
        <v>379</v>
      </c>
      <c r="E11" s="76" t="s">
        <v>78</v>
      </c>
      <c r="F11" s="76" t="s">
        <v>369</v>
      </c>
      <c r="G11" s="76" t="s">
        <v>370</v>
      </c>
      <c r="H11" s="77" t="s">
        <v>380</v>
      </c>
      <c r="I11" s="78">
        <v>180000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80">
        <f t="shared" si="1"/>
        <v>180000</v>
      </c>
    </row>
    <row r="12" spans="1:16" ht="20.100000000000001" customHeight="1" x14ac:dyDescent="0.45">
      <c r="A12" s="66" t="s">
        <v>30</v>
      </c>
      <c r="B12" s="67"/>
      <c r="C12" s="68"/>
      <c r="D12" s="68"/>
      <c r="E12" s="69"/>
      <c r="F12" s="70"/>
      <c r="G12" s="70"/>
      <c r="H12" s="70"/>
      <c r="I12" s="71">
        <f>SUM(I13:I63)</f>
        <v>11160569.779999999</v>
      </c>
      <c r="J12" s="71">
        <f t="shared" ref="J12:O12" si="2">SUM(J13:J63)</f>
        <v>535881.99</v>
      </c>
      <c r="K12" s="71">
        <f t="shared" si="2"/>
        <v>535881.99</v>
      </c>
      <c r="L12" s="71">
        <f t="shared" si="2"/>
        <v>57582.5</v>
      </c>
      <c r="M12" s="71">
        <f t="shared" si="2"/>
        <v>57582.5</v>
      </c>
      <c r="N12" s="71">
        <f t="shared" si="2"/>
        <v>0</v>
      </c>
      <c r="O12" s="71">
        <f t="shared" si="2"/>
        <v>9973640.8000000007</v>
      </c>
    </row>
    <row r="13" spans="1:16" s="81" customFormat="1" ht="97.5" x14ac:dyDescent="0.2">
      <c r="A13" s="72">
        <v>1</v>
      </c>
      <c r="B13" s="73" t="s">
        <v>381</v>
      </c>
      <c r="C13" s="82" t="s">
        <v>382</v>
      </c>
      <c r="D13" s="75" t="s">
        <v>383</v>
      </c>
      <c r="E13" s="84" t="s">
        <v>5</v>
      </c>
      <c r="F13" s="84" t="s">
        <v>6</v>
      </c>
      <c r="G13" s="76" t="s">
        <v>53</v>
      </c>
      <c r="H13" s="85" t="s">
        <v>346</v>
      </c>
      <c r="I13" s="78">
        <f>39000+90000</f>
        <v>129000</v>
      </c>
      <c r="J13" s="79">
        <f>1950+4500</f>
        <v>6450</v>
      </c>
      <c r="K13" s="79">
        <f>1950+4500</f>
        <v>6450</v>
      </c>
      <c r="L13" s="79">
        <v>0</v>
      </c>
      <c r="M13" s="79">
        <v>0</v>
      </c>
      <c r="N13" s="86">
        <v>0</v>
      </c>
      <c r="O13" s="80">
        <f t="shared" si="1"/>
        <v>116100</v>
      </c>
    </row>
    <row r="14" spans="1:16" s="81" customFormat="1" ht="97.5" x14ac:dyDescent="0.2">
      <c r="A14" s="72">
        <v>2</v>
      </c>
      <c r="B14" s="87" t="s">
        <v>384</v>
      </c>
      <c r="C14" s="106" t="s">
        <v>385</v>
      </c>
      <c r="D14" s="83" t="s">
        <v>386</v>
      </c>
      <c r="E14" s="84" t="s">
        <v>5</v>
      </c>
      <c r="F14" s="84" t="s">
        <v>6</v>
      </c>
      <c r="G14" s="84" t="s">
        <v>387</v>
      </c>
      <c r="H14" s="85" t="s">
        <v>346</v>
      </c>
      <c r="I14" s="79">
        <f>65000+134000</f>
        <v>199000</v>
      </c>
      <c r="J14" s="79">
        <f>6700+3250</f>
        <v>9950</v>
      </c>
      <c r="K14" s="79">
        <f>6700+3250</f>
        <v>9950</v>
      </c>
      <c r="L14" s="79">
        <v>0</v>
      </c>
      <c r="M14" s="79">
        <v>0</v>
      </c>
      <c r="N14" s="86">
        <v>0</v>
      </c>
      <c r="O14" s="80">
        <f t="shared" ref="O14:O78" si="3">+I14-(SUM(J14:N14))</f>
        <v>179100</v>
      </c>
    </row>
    <row r="15" spans="1:16" s="81" customFormat="1" ht="97.5" x14ac:dyDescent="0.2">
      <c r="A15" s="72">
        <v>3</v>
      </c>
      <c r="B15" s="87">
        <v>242465</v>
      </c>
      <c r="C15" s="106" t="s">
        <v>388</v>
      </c>
      <c r="D15" s="83" t="s">
        <v>389</v>
      </c>
      <c r="E15" s="84" t="s">
        <v>5</v>
      </c>
      <c r="F15" s="84" t="s">
        <v>6</v>
      </c>
      <c r="G15" s="84" t="s">
        <v>44</v>
      </c>
      <c r="H15" s="85" t="s">
        <v>346</v>
      </c>
      <c r="I15" s="79">
        <f>48000+12000</f>
        <v>60000</v>
      </c>
      <c r="J15" s="79">
        <f>600+2400</f>
        <v>3000</v>
      </c>
      <c r="K15" s="79">
        <f>600+2400</f>
        <v>3000</v>
      </c>
      <c r="L15" s="79">
        <v>0</v>
      </c>
      <c r="M15" s="79">
        <v>0</v>
      </c>
      <c r="N15" s="86">
        <v>0</v>
      </c>
      <c r="O15" s="80">
        <f t="shared" si="3"/>
        <v>54000</v>
      </c>
    </row>
    <row r="16" spans="1:16" s="81" customFormat="1" ht="97.5" x14ac:dyDescent="0.2">
      <c r="A16" s="72">
        <v>4</v>
      </c>
      <c r="B16" s="87">
        <v>242465</v>
      </c>
      <c r="C16" s="106" t="s">
        <v>390</v>
      </c>
      <c r="D16" s="83" t="s">
        <v>391</v>
      </c>
      <c r="E16" s="84" t="s">
        <v>5</v>
      </c>
      <c r="F16" s="84" t="s">
        <v>6</v>
      </c>
      <c r="G16" s="84" t="s">
        <v>42</v>
      </c>
      <c r="H16" s="85" t="s">
        <v>392</v>
      </c>
      <c r="I16" s="79">
        <v>1250</v>
      </c>
      <c r="J16" s="79">
        <v>0</v>
      </c>
      <c r="K16" s="79">
        <v>0</v>
      </c>
      <c r="L16" s="79">
        <v>0</v>
      </c>
      <c r="M16" s="79">
        <v>0</v>
      </c>
      <c r="N16" s="107" t="s">
        <v>39</v>
      </c>
      <c r="O16" s="80">
        <f t="shared" si="3"/>
        <v>1250</v>
      </c>
    </row>
    <row r="17" spans="1:15" s="81" customFormat="1" ht="97.5" x14ac:dyDescent="0.2">
      <c r="A17" s="72">
        <v>5</v>
      </c>
      <c r="B17" s="87">
        <v>242474</v>
      </c>
      <c r="C17" s="106" t="s">
        <v>393</v>
      </c>
      <c r="D17" s="83" t="s">
        <v>394</v>
      </c>
      <c r="E17" s="84" t="s">
        <v>5</v>
      </c>
      <c r="F17" s="84" t="s">
        <v>6</v>
      </c>
      <c r="G17" s="84" t="s">
        <v>31</v>
      </c>
      <c r="H17" s="85" t="s">
        <v>346</v>
      </c>
      <c r="I17" s="79">
        <f>25000+233000</f>
        <v>258000</v>
      </c>
      <c r="J17" s="79">
        <f>1250+11650</f>
        <v>12900</v>
      </c>
      <c r="K17" s="79">
        <f>1250+11650</f>
        <v>12900</v>
      </c>
      <c r="L17" s="79">
        <v>0</v>
      </c>
      <c r="M17" s="79">
        <v>0</v>
      </c>
      <c r="N17" s="86">
        <v>0</v>
      </c>
      <c r="O17" s="80">
        <f t="shared" si="3"/>
        <v>232200</v>
      </c>
    </row>
    <row r="18" spans="1:15" s="81" customFormat="1" ht="97.5" x14ac:dyDescent="0.2">
      <c r="A18" s="72">
        <v>6</v>
      </c>
      <c r="B18" s="87" t="s">
        <v>395</v>
      </c>
      <c r="C18" s="106" t="s">
        <v>396</v>
      </c>
      <c r="D18" s="83" t="s">
        <v>397</v>
      </c>
      <c r="E18" s="84" t="s">
        <v>5</v>
      </c>
      <c r="F18" s="84" t="s">
        <v>6</v>
      </c>
      <c r="G18" s="84" t="s">
        <v>97</v>
      </c>
      <c r="H18" s="85" t="s">
        <v>346</v>
      </c>
      <c r="I18" s="79">
        <f>25000+556000</f>
        <v>581000</v>
      </c>
      <c r="J18" s="79">
        <f>1250+27800</f>
        <v>29050</v>
      </c>
      <c r="K18" s="79">
        <f>1250+27800</f>
        <v>29050</v>
      </c>
      <c r="L18" s="79">
        <v>0</v>
      </c>
      <c r="M18" s="79">
        <v>0</v>
      </c>
      <c r="N18" s="86">
        <v>0</v>
      </c>
      <c r="O18" s="80">
        <f t="shared" si="3"/>
        <v>522900</v>
      </c>
    </row>
    <row r="19" spans="1:15" s="81" customFormat="1" ht="97.5" x14ac:dyDescent="0.2">
      <c r="A19" s="72">
        <v>7</v>
      </c>
      <c r="B19" s="87" t="s">
        <v>395</v>
      </c>
      <c r="C19" s="106" t="s">
        <v>398</v>
      </c>
      <c r="D19" s="83" t="s">
        <v>399</v>
      </c>
      <c r="E19" s="84" t="s">
        <v>5</v>
      </c>
      <c r="F19" s="84" t="s">
        <v>6</v>
      </c>
      <c r="G19" s="84" t="s">
        <v>36</v>
      </c>
      <c r="H19" s="85" t="s">
        <v>392</v>
      </c>
      <c r="I19" s="79">
        <f>850+1000</f>
        <v>1850</v>
      </c>
      <c r="J19" s="79">
        <v>0</v>
      </c>
      <c r="K19" s="79">
        <v>0</v>
      </c>
      <c r="L19" s="79">
        <v>0</v>
      </c>
      <c r="M19" s="79">
        <v>0</v>
      </c>
      <c r="N19" s="107" t="s">
        <v>39</v>
      </c>
      <c r="O19" s="80">
        <f t="shared" si="3"/>
        <v>1850</v>
      </c>
    </row>
    <row r="20" spans="1:15" s="81" customFormat="1" ht="123.95" customHeight="1" x14ac:dyDescent="0.2">
      <c r="A20" s="72">
        <v>8</v>
      </c>
      <c r="B20" s="87" t="s">
        <v>400</v>
      </c>
      <c r="C20" s="106" t="s">
        <v>401</v>
      </c>
      <c r="D20" s="83" t="s">
        <v>402</v>
      </c>
      <c r="E20" s="84" t="s">
        <v>403</v>
      </c>
      <c r="F20" s="84" t="s">
        <v>9</v>
      </c>
      <c r="G20" s="84" t="s">
        <v>404</v>
      </c>
      <c r="H20" s="85" t="s">
        <v>405</v>
      </c>
      <c r="I20" s="79">
        <v>152000</v>
      </c>
      <c r="J20" s="79">
        <v>0</v>
      </c>
      <c r="K20" s="79">
        <v>0</v>
      </c>
      <c r="L20" s="79">
        <v>0</v>
      </c>
      <c r="M20" s="79">
        <v>0</v>
      </c>
      <c r="N20" s="107" t="s">
        <v>39</v>
      </c>
      <c r="O20" s="80">
        <f t="shared" si="3"/>
        <v>152000</v>
      </c>
    </row>
    <row r="21" spans="1:15" s="81" customFormat="1" ht="117" x14ac:dyDescent="0.2">
      <c r="A21" s="72">
        <v>9</v>
      </c>
      <c r="B21" s="87" t="s">
        <v>406</v>
      </c>
      <c r="C21" s="106" t="s">
        <v>407</v>
      </c>
      <c r="D21" s="83" t="s">
        <v>408</v>
      </c>
      <c r="E21" s="84" t="s">
        <v>409</v>
      </c>
      <c r="F21" s="84" t="s">
        <v>2</v>
      </c>
      <c r="G21" s="84" t="s">
        <v>410</v>
      </c>
      <c r="H21" s="85" t="s">
        <v>411</v>
      </c>
      <c r="I21" s="79">
        <v>570000</v>
      </c>
      <c r="J21" s="79">
        <v>28500</v>
      </c>
      <c r="K21" s="79">
        <v>28500</v>
      </c>
      <c r="L21" s="79">
        <v>0</v>
      </c>
      <c r="M21" s="79">
        <v>0</v>
      </c>
      <c r="N21" s="86">
        <v>0</v>
      </c>
      <c r="O21" s="80">
        <f t="shared" si="3"/>
        <v>513000</v>
      </c>
    </row>
    <row r="22" spans="1:15" s="81" customFormat="1" ht="117" x14ac:dyDescent="0.2">
      <c r="A22" s="72">
        <v>10</v>
      </c>
      <c r="B22" s="87" t="s">
        <v>412</v>
      </c>
      <c r="C22" s="106" t="s">
        <v>413</v>
      </c>
      <c r="D22" s="83" t="s">
        <v>414</v>
      </c>
      <c r="E22" s="84" t="s">
        <v>415</v>
      </c>
      <c r="F22" s="84" t="s">
        <v>9</v>
      </c>
      <c r="G22" s="84" t="s">
        <v>416</v>
      </c>
      <c r="H22" s="85" t="s">
        <v>417</v>
      </c>
      <c r="I22" s="79">
        <v>79092</v>
      </c>
      <c r="J22" s="79">
        <v>3954.6</v>
      </c>
      <c r="K22" s="79">
        <v>3954.6</v>
      </c>
      <c r="L22" s="79">
        <v>0</v>
      </c>
      <c r="M22" s="79">
        <v>0</v>
      </c>
      <c r="N22" s="86">
        <v>0</v>
      </c>
      <c r="O22" s="80">
        <f t="shared" si="3"/>
        <v>71182.8</v>
      </c>
    </row>
    <row r="23" spans="1:15" s="81" customFormat="1" ht="97.5" x14ac:dyDescent="0.2">
      <c r="A23" s="72">
        <v>11</v>
      </c>
      <c r="B23" s="87" t="s">
        <v>412</v>
      </c>
      <c r="C23" s="106" t="s">
        <v>418</v>
      </c>
      <c r="D23" s="83" t="s">
        <v>419</v>
      </c>
      <c r="E23" s="84" t="s">
        <v>5</v>
      </c>
      <c r="F23" s="84" t="s">
        <v>6</v>
      </c>
      <c r="G23" s="84" t="s">
        <v>52</v>
      </c>
      <c r="H23" s="85" t="s">
        <v>346</v>
      </c>
      <c r="I23" s="79">
        <v>75000</v>
      </c>
      <c r="J23" s="79">
        <v>3750</v>
      </c>
      <c r="K23" s="79">
        <v>3750</v>
      </c>
      <c r="L23" s="79">
        <v>0</v>
      </c>
      <c r="M23" s="79">
        <v>0</v>
      </c>
      <c r="N23" s="86">
        <v>0</v>
      </c>
      <c r="O23" s="80">
        <f t="shared" si="3"/>
        <v>67500</v>
      </c>
    </row>
    <row r="24" spans="1:15" s="81" customFormat="1" ht="97.5" x14ac:dyDescent="0.2">
      <c r="A24" s="72">
        <v>12</v>
      </c>
      <c r="B24" s="87" t="s">
        <v>412</v>
      </c>
      <c r="C24" s="106" t="s">
        <v>420</v>
      </c>
      <c r="D24" s="83" t="s">
        <v>421</v>
      </c>
      <c r="E24" s="84" t="s">
        <v>5</v>
      </c>
      <c r="F24" s="84" t="s">
        <v>6</v>
      </c>
      <c r="G24" s="84" t="s">
        <v>42</v>
      </c>
      <c r="H24" s="85" t="s">
        <v>392</v>
      </c>
      <c r="I24" s="79">
        <v>1000</v>
      </c>
      <c r="J24" s="79">
        <v>0</v>
      </c>
      <c r="K24" s="79">
        <v>0</v>
      </c>
      <c r="L24" s="79">
        <v>0</v>
      </c>
      <c r="M24" s="79">
        <v>0</v>
      </c>
      <c r="N24" s="107" t="s">
        <v>39</v>
      </c>
      <c r="O24" s="80">
        <f t="shared" si="3"/>
        <v>1000</v>
      </c>
    </row>
    <row r="25" spans="1:15" s="81" customFormat="1" ht="97.5" x14ac:dyDescent="0.2">
      <c r="A25" s="72">
        <v>13</v>
      </c>
      <c r="B25" s="87" t="s">
        <v>422</v>
      </c>
      <c r="C25" s="106" t="s">
        <v>423</v>
      </c>
      <c r="D25" s="83" t="s">
        <v>424</v>
      </c>
      <c r="E25" s="84" t="s">
        <v>5</v>
      </c>
      <c r="F25" s="84" t="s">
        <v>6</v>
      </c>
      <c r="G25" s="84" t="s">
        <v>52</v>
      </c>
      <c r="H25" s="85" t="s">
        <v>346</v>
      </c>
      <c r="I25" s="79">
        <v>45000</v>
      </c>
      <c r="J25" s="79">
        <v>2250</v>
      </c>
      <c r="K25" s="79">
        <v>2250</v>
      </c>
      <c r="L25" s="79">
        <v>0</v>
      </c>
      <c r="M25" s="79">
        <v>0</v>
      </c>
      <c r="N25" s="86">
        <v>0</v>
      </c>
      <c r="O25" s="80">
        <f t="shared" si="3"/>
        <v>40500</v>
      </c>
    </row>
    <row r="26" spans="1:15" s="81" customFormat="1" ht="97.5" x14ac:dyDescent="0.2">
      <c r="A26" s="72">
        <v>14</v>
      </c>
      <c r="B26" s="87" t="s">
        <v>422</v>
      </c>
      <c r="C26" s="106" t="s">
        <v>425</v>
      </c>
      <c r="D26" s="83" t="s">
        <v>426</v>
      </c>
      <c r="E26" s="84" t="s">
        <v>5</v>
      </c>
      <c r="F26" s="84" t="s">
        <v>6</v>
      </c>
      <c r="G26" s="84" t="s">
        <v>52</v>
      </c>
      <c r="H26" s="85" t="s">
        <v>346</v>
      </c>
      <c r="I26" s="79">
        <v>60000</v>
      </c>
      <c r="J26" s="79">
        <v>3000</v>
      </c>
      <c r="K26" s="79">
        <v>3000</v>
      </c>
      <c r="L26" s="79">
        <v>0</v>
      </c>
      <c r="M26" s="79">
        <v>0</v>
      </c>
      <c r="N26" s="86">
        <v>0</v>
      </c>
      <c r="O26" s="80">
        <f t="shared" si="3"/>
        <v>54000</v>
      </c>
    </row>
    <row r="27" spans="1:15" s="81" customFormat="1" ht="97.5" x14ac:dyDescent="0.2">
      <c r="A27" s="72">
        <v>15</v>
      </c>
      <c r="B27" s="87" t="s">
        <v>427</v>
      </c>
      <c r="C27" s="106" t="s">
        <v>428</v>
      </c>
      <c r="D27" s="83" t="s">
        <v>429</v>
      </c>
      <c r="E27" s="84" t="s">
        <v>5</v>
      </c>
      <c r="F27" s="84" t="s">
        <v>6</v>
      </c>
      <c r="G27" s="84" t="s">
        <v>42</v>
      </c>
      <c r="H27" s="85" t="s">
        <v>346</v>
      </c>
      <c r="I27" s="79">
        <v>19000</v>
      </c>
      <c r="J27" s="79">
        <v>950</v>
      </c>
      <c r="K27" s="79">
        <v>950</v>
      </c>
      <c r="L27" s="79">
        <v>0</v>
      </c>
      <c r="M27" s="79">
        <v>0</v>
      </c>
      <c r="N27" s="86">
        <v>0</v>
      </c>
      <c r="O27" s="80">
        <f t="shared" si="3"/>
        <v>17100</v>
      </c>
    </row>
    <row r="28" spans="1:15" s="81" customFormat="1" ht="78" x14ac:dyDescent="0.2">
      <c r="A28" s="72">
        <v>16</v>
      </c>
      <c r="B28" s="87" t="s">
        <v>430</v>
      </c>
      <c r="C28" s="106" t="s">
        <v>431</v>
      </c>
      <c r="D28" s="83" t="s">
        <v>432</v>
      </c>
      <c r="E28" s="84" t="s">
        <v>342</v>
      </c>
      <c r="F28" s="84" t="s">
        <v>6</v>
      </c>
      <c r="G28" s="84" t="s">
        <v>343</v>
      </c>
      <c r="H28" s="85" t="s">
        <v>433</v>
      </c>
      <c r="I28" s="79">
        <v>130680</v>
      </c>
      <c r="J28" s="79">
        <v>6534</v>
      </c>
      <c r="K28" s="79">
        <v>6534</v>
      </c>
      <c r="L28" s="79">
        <v>0</v>
      </c>
      <c r="M28" s="79">
        <v>0</v>
      </c>
      <c r="N28" s="86">
        <v>0</v>
      </c>
      <c r="O28" s="80">
        <f t="shared" si="3"/>
        <v>117612</v>
      </c>
    </row>
    <row r="29" spans="1:15" s="81" customFormat="1" ht="117" x14ac:dyDescent="0.2">
      <c r="A29" s="72">
        <v>17</v>
      </c>
      <c r="B29" s="87" t="s">
        <v>434</v>
      </c>
      <c r="C29" s="106" t="s">
        <v>435</v>
      </c>
      <c r="D29" s="83" t="s">
        <v>436</v>
      </c>
      <c r="E29" s="84" t="s">
        <v>409</v>
      </c>
      <c r="F29" s="84" t="s">
        <v>2</v>
      </c>
      <c r="G29" s="84" t="s">
        <v>410</v>
      </c>
      <c r="H29" s="85" t="s">
        <v>437</v>
      </c>
      <c r="I29" s="79">
        <v>380000</v>
      </c>
      <c r="J29" s="79">
        <v>19000</v>
      </c>
      <c r="K29" s="79">
        <v>19000</v>
      </c>
      <c r="L29" s="79">
        <v>0</v>
      </c>
      <c r="M29" s="79">
        <v>0</v>
      </c>
      <c r="N29" s="86">
        <v>0</v>
      </c>
      <c r="O29" s="80">
        <f t="shared" si="3"/>
        <v>342000</v>
      </c>
    </row>
    <row r="30" spans="1:15" s="81" customFormat="1" ht="117" x14ac:dyDescent="0.2">
      <c r="A30" s="72">
        <v>18</v>
      </c>
      <c r="B30" s="87" t="s">
        <v>434</v>
      </c>
      <c r="C30" s="106" t="s">
        <v>438</v>
      </c>
      <c r="D30" s="83" t="s">
        <v>436</v>
      </c>
      <c r="E30" s="84" t="s">
        <v>409</v>
      </c>
      <c r="F30" s="84" t="s">
        <v>2</v>
      </c>
      <c r="G30" s="84" t="s">
        <v>410</v>
      </c>
      <c r="H30" s="85" t="s">
        <v>439</v>
      </c>
      <c r="I30" s="79">
        <v>20000</v>
      </c>
      <c r="J30" s="79">
        <v>1000</v>
      </c>
      <c r="K30" s="79">
        <v>1000</v>
      </c>
      <c r="L30" s="79">
        <v>0</v>
      </c>
      <c r="M30" s="79">
        <v>0</v>
      </c>
      <c r="N30" s="86">
        <v>0</v>
      </c>
      <c r="O30" s="80">
        <f t="shared" si="3"/>
        <v>18000</v>
      </c>
    </row>
    <row r="31" spans="1:15" s="81" customFormat="1" ht="97.5" x14ac:dyDescent="0.2">
      <c r="A31" s="72">
        <v>19</v>
      </c>
      <c r="B31" s="87" t="s">
        <v>440</v>
      </c>
      <c r="C31" s="106" t="s">
        <v>441</v>
      </c>
      <c r="D31" s="83" t="s">
        <v>442</v>
      </c>
      <c r="E31" s="84" t="s">
        <v>5</v>
      </c>
      <c r="F31" s="84" t="s">
        <v>6</v>
      </c>
      <c r="G31" s="84" t="s">
        <v>42</v>
      </c>
      <c r="H31" s="85" t="s">
        <v>346</v>
      </c>
      <c r="I31" s="79">
        <v>25000</v>
      </c>
      <c r="J31" s="79">
        <v>1250</v>
      </c>
      <c r="K31" s="79">
        <v>1250</v>
      </c>
      <c r="L31" s="79">
        <v>0</v>
      </c>
      <c r="M31" s="79">
        <v>0</v>
      </c>
      <c r="N31" s="86">
        <v>0</v>
      </c>
      <c r="O31" s="80">
        <f t="shared" si="3"/>
        <v>22500</v>
      </c>
    </row>
    <row r="32" spans="1:15" s="81" customFormat="1" ht="97.5" x14ac:dyDescent="0.2">
      <c r="A32" s="72">
        <v>20</v>
      </c>
      <c r="B32" s="87" t="s">
        <v>443</v>
      </c>
      <c r="C32" s="106" t="s">
        <v>444</v>
      </c>
      <c r="D32" s="83" t="s">
        <v>445</v>
      </c>
      <c r="E32" s="84" t="s">
        <v>5</v>
      </c>
      <c r="F32" s="84" t="s">
        <v>6</v>
      </c>
      <c r="G32" s="84" t="s">
        <v>42</v>
      </c>
      <c r="H32" s="85" t="s">
        <v>346</v>
      </c>
      <c r="I32" s="79">
        <v>20000</v>
      </c>
      <c r="J32" s="79">
        <v>1000</v>
      </c>
      <c r="K32" s="79">
        <v>1000</v>
      </c>
      <c r="L32" s="79">
        <v>0</v>
      </c>
      <c r="M32" s="79">
        <v>0</v>
      </c>
      <c r="N32" s="86">
        <v>0</v>
      </c>
      <c r="O32" s="80">
        <f t="shared" si="3"/>
        <v>18000</v>
      </c>
    </row>
    <row r="33" spans="1:15" s="81" customFormat="1" ht="117" x14ac:dyDescent="0.2">
      <c r="A33" s="72">
        <v>21</v>
      </c>
      <c r="B33" s="87" t="s">
        <v>446</v>
      </c>
      <c r="C33" s="106" t="s">
        <v>447</v>
      </c>
      <c r="D33" s="83" t="s">
        <v>448</v>
      </c>
      <c r="E33" s="84" t="s">
        <v>409</v>
      </c>
      <c r="F33" s="84" t="s">
        <v>2</v>
      </c>
      <c r="G33" s="84" t="s">
        <v>410</v>
      </c>
      <c r="H33" s="85" t="s">
        <v>449</v>
      </c>
      <c r="I33" s="79">
        <v>30000</v>
      </c>
      <c r="J33" s="79">
        <v>1500</v>
      </c>
      <c r="K33" s="79">
        <v>1500</v>
      </c>
      <c r="L33" s="79">
        <v>0</v>
      </c>
      <c r="M33" s="79">
        <v>0</v>
      </c>
      <c r="N33" s="86">
        <v>0</v>
      </c>
      <c r="O33" s="80">
        <f t="shared" si="3"/>
        <v>27000</v>
      </c>
    </row>
    <row r="34" spans="1:15" s="81" customFormat="1" ht="117" x14ac:dyDescent="0.2">
      <c r="A34" s="72">
        <v>22</v>
      </c>
      <c r="B34" s="87" t="s">
        <v>450</v>
      </c>
      <c r="C34" s="106" t="s">
        <v>451</v>
      </c>
      <c r="D34" s="83" t="s">
        <v>452</v>
      </c>
      <c r="E34" s="84" t="s">
        <v>409</v>
      </c>
      <c r="F34" s="84" t="s">
        <v>2</v>
      </c>
      <c r="G34" s="84" t="s">
        <v>410</v>
      </c>
      <c r="H34" s="85" t="s">
        <v>453</v>
      </c>
      <c r="I34" s="79">
        <v>30000</v>
      </c>
      <c r="J34" s="79">
        <v>1500</v>
      </c>
      <c r="K34" s="79">
        <v>1500</v>
      </c>
      <c r="L34" s="79">
        <v>0</v>
      </c>
      <c r="M34" s="79">
        <v>0</v>
      </c>
      <c r="N34" s="86">
        <v>0</v>
      </c>
      <c r="O34" s="80">
        <f t="shared" si="3"/>
        <v>27000</v>
      </c>
    </row>
    <row r="35" spans="1:15" s="81" customFormat="1" ht="117" x14ac:dyDescent="0.2">
      <c r="A35" s="72">
        <v>23</v>
      </c>
      <c r="B35" s="87" t="s">
        <v>450</v>
      </c>
      <c r="C35" s="106" t="s">
        <v>454</v>
      </c>
      <c r="D35" s="83" t="s">
        <v>452</v>
      </c>
      <c r="E35" s="84" t="s">
        <v>409</v>
      </c>
      <c r="F35" s="84" t="s">
        <v>2</v>
      </c>
      <c r="G35" s="84" t="s">
        <v>410</v>
      </c>
      <c r="H35" s="85" t="s">
        <v>455</v>
      </c>
      <c r="I35" s="79">
        <v>20000</v>
      </c>
      <c r="J35" s="79">
        <v>1000</v>
      </c>
      <c r="K35" s="79">
        <v>1000</v>
      </c>
      <c r="L35" s="79">
        <v>0</v>
      </c>
      <c r="M35" s="79">
        <v>0</v>
      </c>
      <c r="N35" s="86">
        <v>0</v>
      </c>
      <c r="O35" s="80">
        <f t="shared" si="3"/>
        <v>18000</v>
      </c>
    </row>
    <row r="36" spans="1:15" s="81" customFormat="1" ht="96.75" x14ac:dyDescent="0.2">
      <c r="A36" s="72">
        <v>24</v>
      </c>
      <c r="B36" s="87" t="s">
        <v>456</v>
      </c>
      <c r="C36" s="106" t="s">
        <v>457</v>
      </c>
      <c r="D36" s="83" t="s">
        <v>458</v>
      </c>
      <c r="E36" s="84" t="s">
        <v>11</v>
      </c>
      <c r="F36" s="84" t="s">
        <v>2</v>
      </c>
      <c r="G36" s="84" t="s">
        <v>459</v>
      </c>
      <c r="H36" s="85" t="s">
        <v>460</v>
      </c>
      <c r="I36" s="79">
        <v>70000</v>
      </c>
      <c r="J36" s="79">
        <v>3500</v>
      </c>
      <c r="K36" s="79">
        <v>3500</v>
      </c>
      <c r="L36" s="79">
        <v>0</v>
      </c>
      <c r="M36" s="79">
        <v>0</v>
      </c>
      <c r="N36" s="86">
        <v>0</v>
      </c>
      <c r="O36" s="80">
        <f t="shared" si="3"/>
        <v>63000</v>
      </c>
    </row>
    <row r="37" spans="1:15" s="81" customFormat="1" ht="116.25" x14ac:dyDescent="0.2">
      <c r="A37" s="72">
        <v>25</v>
      </c>
      <c r="B37" s="87" t="s">
        <v>461</v>
      </c>
      <c r="C37" s="106" t="s">
        <v>462</v>
      </c>
      <c r="D37" s="83" t="s">
        <v>463</v>
      </c>
      <c r="E37" s="84" t="s">
        <v>464</v>
      </c>
      <c r="F37" s="84" t="s">
        <v>9</v>
      </c>
      <c r="G37" s="84" t="s">
        <v>465</v>
      </c>
      <c r="H37" s="85" t="s">
        <v>466</v>
      </c>
      <c r="I37" s="79">
        <v>88440</v>
      </c>
      <c r="J37" s="79">
        <v>4422</v>
      </c>
      <c r="K37" s="79">
        <v>4422</v>
      </c>
      <c r="L37" s="79">
        <v>0</v>
      </c>
      <c r="M37" s="79">
        <v>0</v>
      </c>
      <c r="N37" s="86">
        <v>0</v>
      </c>
      <c r="O37" s="80">
        <f t="shared" si="3"/>
        <v>79596</v>
      </c>
    </row>
    <row r="38" spans="1:15" s="81" customFormat="1" ht="117" x14ac:dyDescent="0.2">
      <c r="A38" s="72">
        <v>26</v>
      </c>
      <c r="B38" s="87" t="s">
        <v>467</v>
      </c>
      <c r="C38" s="106" t="s">
        <v>468</v>
      </c>
      <c r="D38" s="83" t="s">
        <v>469</v>
      </c>
      <c r="E38" s="84" t="s">
        <v>35</v>
      </c>
      <c r="F38" s="84" t="s">
        <v>6</v>
      </c>
      <c r="G38" s="84" t="s">
        <v>36</v>
      </c>
      <c r="H38" s="85" t="s">
        <v>470</v>
      </c>
      <c r="I38" s="79">
        <v>20000</v>
      </c>
      <c r="J38" s="79">
        <v>1000</v>
      </c>
      <c r="K38" s="79">
        <v>1000</v>
      </c>
      <c r="L38" s="79">
        <v>0</v>
      </c>
      <c r="M38" s="79">
        <v>0</v>
      </c>
      <c r="N38" s="86">
        <v>0</v>
      </c>
      <c r="O38" s="80">
        <f t="shared" si="3"/>
        <v>18000</v>
      </c>
    </row>
    <row r="39" spans="1:15" s="81" customFormat="1" ht="155.25" x14ac:dyDescent="0.2">
      <c r="A39" s="72">
        <v>27</v>
      </c>
      <c r="B39" s="87" t="s">
        <v>471</v>
      </c>
      <c r="C39" s="106" t="s">
        <v>472</v>
      </c>
      <c r="D39" s="83" t="s">
        <v>473</v>
      </c>
      <c r="E39" s="84" t="s">
        <v>409</v>
      </c>
      <c r="F39" s="84" t="s">
        <v>2</v>
      </c>
      <c r="G39" s="84" t="s">
        <v>474</v>
      </c>
      <c r="H39" s="85" t="s">
        <v>475</v>
      </c>
      <c r="I39" s="79">
        <v>1000000</v>
      </c>
      <c r="J39" s="79">
        <v>50000</v>
      </c>
      <c r="K39" s="79">
        <v>50000</v>
      </c>
      <c r="L39" s="79">
        <v>0</v>
      </c>
      <c r="M39" s="79">
        <v>0</v>
      </c>
      <c r="N39" s="86">
        <v>0</v>
      </c>
      <c r="O39" s="80">
        <f t="shared" si="3"/>
        <v>900000</v>
      </c>
    </row>
    <row r="40" spans="1:15" s="81" customFormat="1" ht="192.75" x14ac:dyDescent="0.2">
      <c r="A40" s="72">
        <v>28</v>
      </c>
      <c r="B40" s="87" t="s">
        <v>476</v>
      </c>
      <c r="C40" s="106" t="s">
        <v>477</v>
      </c>
      <c r="D40" s="83" t="s">
        <v>478</v>
      </c>
      <c r="E40" s="84" t="s">
        <v>479</v>
      </c>
      <c r="F40" s="84" t="s">
        <v>6</v>
      </c>
      <c r="G40" s="84" t="s">
        <v>480</v>
      </c>
      <c r="H40" s="85" t="s">
        <v>481</v>
      </c>
      <c r="I40" s="79">
        <v>24000</v>
      </c>
      <c r="J40" s="79">
        <v>12000</v>
      </c>
      <c r="K40" s="79">
        <v>12000</v>
      </c>
      <c r="L40" s="79">
        <v>0</v>
      </c>
      <c r="M40" s="79">
        <v>0</v>
      </c>
      <c r="N40" s="86">
        <v>0</v>
      </c>
      <c r="O40" s="80">
        <f t="shared" si="3"/>
        <v>0</v>
      </c>
    </row>
    <row r="41" spans="1:15" s="81" customFormat="1" ht="129.94999999999999" customHeight="1" x14ac:dyDescent="0.2">
      <c r="A41" s="72">
        <v>29</v>
      </c>
      <c r="B41" s="87" t="s">
        <v>482</v>
      </c>
      <c r="C41" s="83" t="s">
        <v>483</v>
      </c>
      <c r="D41" s="83" t="s">
        <v>484</v>
      </c>
      <c r="E41" s="84" t="s">
        <v>415</v>
      </c>
      <c r="F41" s="84" t="s">
        <v>9</v>
      </c>
      <c r="G41" s="84" t="s">
        <v>485</v>
      </c>
      <c r="H41" s="85" t="s">
        <v>486</v>
      </c>
      <c r="I41" s="79">
        <f>37568.7+1977.3</f>
        <v>39546</v>
      </c>
      <c r="J41" s="79">
        <v>1977.3000000000002</v>
      </c>
      <c r="K41" s="79">
        <v>1977.3000000000002</v>
      </c>
      <c r="L41" s="79">
        <v>0</v>
      </c>
      <c r="M41" s="79">
        <v>0</v>
      </c>
      <c r="N41" s="86">
        <v>0</v>
      </c>
      <c r="O41" s="80">
        <f t="shared" si="3"/>
        <v>35591.4</v>
      </c>
    </row>
    <row r="42" spans="1:15" s="81" customFormat="1" ht="150" customHeight="1" x14ac:dyDescent="0.2">
      <c r="A42" s="72">
        <v>30</v>
      </c>
      <c r="B42" s="87" t="s">
        <v>487</v>
      </c>
      <c r="C42" s="83" t="s">
        <v>488</v>
      </c>
      <c r="D42" s="83" t="s">
        <v>489</v>
      </c>
      <c r="E42" s="84" t="s">
        <v>490</v>
      </c>
      <c r="F42" s="84" t="s">
        <v>2</v>
      </c>
      <c r="G42" s="84" t="s">
        <v>491</v>
      </c>
      <c r="H42" s="85" t="s">
        <v>492</v>
      </c>
      <c r="I42" s="79">
        <v>60432</v>
      </c>
      <c r="J42" s="79">
        <v>3021.6000000000004</v>
      </c>
      <c r="K42" s="79">
        <v>3021.6000000000004</v>
      </c>
      <c r="L42" s="79">
        <v>0</v>
      </c>
      <c r="M42" s="79">
        <v>0</v>
      </c>
      <c r="N42" s="86">
        <v>0</v>
      </c>
      <c r="O42" s="80">
        <f t="shared" si="3"/>
        <v>54388.800000000003</v>
      </c>
    </row>
    <row r="43" spans="1:15" s="81" customFormat="1" ht="125.1" customHeight="1" x14ac:dyDescent="0.2">
      <c r="A43" s="72">
        <v>31</v>
      </c>
      <c r="B43" s="87" t="s">
        <v>493</v>
      </c>
      <c r="C43" s="83" t="s">
        <v>494</v>
      </c>
      <c r="D43" s="83" t="s">
        <v>495</v>
      </c>
      <c r="E43" s="84" t="s">
        <v>464</v>
      </c>
      <c r="F43" s="84" t="s">
        <v>9</v>
      </c>
      <c r="G43" s="84" t="s">
        <v>496</v>
      </c>
      <c r="H43" s="85" t="s">
        <v>497</v>
      </c>
      <c r="I43" s="79">
        <v>78540</v>
      </c>
      <c r="J43" s="79">
        <v>3927</v>
      </c>
      <c r="K43" s="79">
        <v>3927</v>
      </c>
      <c r="L43" s="79">
        <v>0</v>
      </c>
      <c r="M43" s="79">
        <v>0</v>
      </c>
      <c r="N43" s="86">
        <v>0</v>
      </c>
      <c r="O43" s="80">
        <f t="shared" si="3"/>
        <v>70686</v>
      </c>
    </row>
    <row r="44" spans="1:15" s="81" customFormat="1" ht="125.1" customHeight="1" x14ac:dyDescent="0.2">
      <c r="A44" s="72">
        <v>32</v>
      </c>
      <c r="B44" s="87" t="s">
        <v>498</v>
      </c>
      <c r="C44" s="83" t="s">
        <v>499</v>
      </c>
      <c r="D44" s="83" t="s">
        <v>500</v>
      </c>
      <c r="E44" s="84" t="s">
        <v>464</v>
      </c>
      <c r="F44" s="84" t="s">
        <v>9</v>
      </c>
      <c r="G44" s="84" t="s">
        <v>501</v>
      </c>
      <c r="H44" s="85" t="s">
        <v>502</v>
      </c>
      <c r="I44" s="79">
        <v>96250</v>
      </c>
      <c r="J44" s="79">
        <v>4812.5</v>
      </c>
      <c r="K44" s="79">
        <v>4812.5</v>
      </c>
      <c r="L44" s="79">
        <v>0</v>
      </c>
      <c r="M44" s="79">
        <v>0</v>
      </c>
      <c r="N44" s="86">
        <v>0</v>
      </c>
      <c r="O44" s="80">
        <f t="shared" si="3"/>
        <v>86625</v>
      </c>
    </row>
    <row r="45" spans="1:15" s="81" customFormat="1" ht="105" customHeight="1" x14ac:dyDescent="0.2">
      <c r="A45" s="72">
        <v>33</v>
      </c>
      <c r="B45" s="87" t="s">
        <v>503</v>
      </c>
      <c r="C45" s="83" t="s">
        <v>504</v>
      </c>
      <c r="D45" s="83" t="s">
        <v>505</v>
      </c>
      <c r="E45" s="84" t="s">
        <v>5</v>
      </c>
      <c r="F45" s="84" t="s">
        <v>6</v>
      </c>
      <c r="G45" s="84" t="s">
        <v>42</v>
      </c>
      <c r="H45" s="85" t="s">
        <v>346</v>
      </c>
      <c r="I45" s="79">
        <v>20000</v>
      </c>
      <c r="J45" s="79">
        <v>1000</v>
      </c>
      <c r="K45" s="79">
        <v>1000</v>
      </c>
      <c r="L45" s="79">
        <v>0</v>
      </c>
      <c r="M45" s="79">
        <v>0</v>
      </c>
      <c r="N45" s="86">
        <v>0</v>
      </c>
      <c r="O45" s="80">
        <f t="shared" si="3"/>
        <v>18000</v>
      </c>
    </row>
    <row r="46" spans="1:15" s="81" customFormat="1" ht="185.1" customHeight="1" x14ac:dyDescent="0.2">
      <c r="A46" s="72">
        <v>34</v>
      </c>
      <c r="B46" s="87" t="s">
        <v>506</v>
      </c>
      <c r="C46" s="83" t="s">
        <v>507</v>
      </c>
      <c r="D46" s="83" t="s">
        <v>508</v>
      </c>
      <c r="E46" s="84" t="s">
        <v>11</v>
      </c>
      <c r="F46" s="84" t="s">
        <v>2</v>
      </c>
      <c r="G46" s="84" t="s">
        <v>509</v>
      </c>
      <c r="H46" s="85" t="s">
        <v>510</v>
      </c>
      <c r="I46" s="79">
        <v>275000</v>
      </c>
      <c r="J46" s="79">
        <v>13750</v>
      </c>
      <c r="K46" s="79">
        <v>13750</v>
      </c>
      <c r="L46" s="79">
        <v>0</v>
      </c>
      <c r="M46" s="79">
        <v>0</v>
      </c>
      <c r="N46" s="86">
        <v>0</v>
      </c>
      <c r="O46" s="80">
        <f t="shared" si="3"/>
        <v>247500</v>
      </c>
    </row>
    <row r="47" spans="1:15" s="81" customFormat="1" ht="185.1" customHeight="1" x14ac:dyDescent="0.2">
      <c r="A47" s="72">
        <v>35</v>
      </c>
      <c r="B47" s="87" t="s">
        <v>506</v>
      </c>
      <c r="C47" s="83" t="s">
        <v>511</v>
      </c>
      <c r="D47" s="83" t="s">
        <v>512</v>
      </c>
      <c r="E47" s="84" t="s">
        <v>35</v>
      </c>
      <c r="F47" s="84" t="s">
        <v>513</v>
      </c>
      <c r="G47" s="84" t="s">
        <v>353</v>
      </c>
      <c r="H47" s="85" t="s">
        <v>514</v>
      </c>
      <c r="I47" s="79">
        <v>35210</v>
      </c>
      <c r="J47" s="79">
        <v>17605</v>
      </c>
      <c r="K47" s="79">
        <v>17605</v>
      </c>
      <c r="L47" s="79">
        <v>0</v>
      </c>
      <c r="M47" s="79">
        <v>0</v>
      </c>
      <c r="N47" s="86">
        <v>0</v>
      </c>
      <c r="O47" s="80">
        <f t="shared" si="3"/>
        <v>0</v>
      </c>
    </row>
    <row r="48" spans="1:15" s="81" customFormat="1" ht="159.94999999999999" customHeight="1" x14ac:dyDescent="0.2">
      <c r="A48" s="72">
        <v>36</v>
      </c>
      <c r="B48" s="87" t="s">
        <v>515</v>
      </c>
      <c r="C48" s="83" t="s">
        <v>516</v>
      </c>
      <c r="D48" s="83" t="s">
        <v>517</v>
      </c>
      <c r="E48" s="84" t="s">
        <v>518</v>
      </c>
      <c r="F48" s="84" t="s">
        <v>3</v>
      </c>
      <c r="G48" s="84" t="s">
        <v>519</v>
      </c>
      <c r="H48" s="85" t="s">
        <v>520</v>
      </c>
      <c r="I48" s="79">
        <v>20000</v>
      </c>
      <c r="J48" s="79">
        <v>0</v>
      </c>
      <c r="K48" s="79">
        <v>0</v>
      </c>
      <c r="L48" s="79">
        <v>0</v>
      </c>
      <c r="M48" s="79">
        <v>0</v>
      </c>
      <c r="N48" s="107" t="s">
        <v>39</v>
      </c>
      <c r="O48" s="80">
        <f t="shared" si="3"/>
        <v>20000</v>
      </c>
    </row>
    <row r="49" spans="1:15" s="81" customFormat="1" ht="159.94999999999999" customHeight="1" x14ac:dyDescent="0.2">
      <c r="A49" s="72">
        <v>37</v>
      </c>
      <c r="B49" s="87" t="s">
        <v>521</v>
      </c>
      <c r="C49" s="83" t="s">
        <v>522</v>
      </c>
      <c r="D49" s="83" t="s">
        <v>523</v>
      </c>
      <c r="E49" s="84" t="s">
        <v>524</v>
      </c>
      <c r="F49" s="84" t="s">
        <v>513</v>
      </c>
      <c r="G49" s="84" t="s">
        <v>525</v>
      </c>
      <c r="H49" s="85" t="s">
        <v>526</v>
      </c>
      <c r="I49" s="79">
        <v>300000</v>
      </c>
      <c r="J49" s="79">
        <v>0</v>
      </c>
      <c r="K49" s="79">
        <v>0</v>
      </c>
      <c r="L49" s="79">
        <v>0</v>
      </c>
      <c r="M49" s="79">
        <v>0</v>
      </c>
      <c r="N49" s="107" t="s">
        <v>39</v>
      </c>
      <c r="O49" s="80">
        <f t="shared" si="3"/>
        <v>300000</v>
      </c>
    </row>
    <row r="50" spans="1:15" s="81" customFormat="1" ht="125.1" customHeight="1" x14ac:dyDescent="0.2">
      <c r="A50" s="72">
        <v>38</v>
      </c>
      <c r="B50" s="87" t="s">
        <v>527</v>
      </c>
      <c r="C50" s="83" t="s">
        <v>528</v>
      </c>
      <c r="D50" s="83" t="s">
        <v>529</v>
      </c>
      <c r="E50" s="84" t="s">
        <v>409</v>
      </c>
      <c r="F50" s="84" t="s">
        <v>2</v>
      </c>
      <c r="G50" s="84" t="s">
        <v>50</v>
      </c>
      <c r="H50" s="85" t="s">
        <v>530</v>
      </c>
      <c r="I50" s="79">
        <v>427500</v>
      </c>
      <c r="J50" s="79">
        <v>21375</v>
      </c>
      <c r="K50" s="79">
        <v>21375</v>
      </c>
      <c r="L50" s="79">
        <v>0</v>
      </c>
      <c r="M50" s="79">
        <v>0</v>
      </c>
      <c r="N50" s="86">
        <v>0</v>
      </c>
      <c r="O50" s="80">
        <f t="shared" si="3"/>
        <v>384750</v>
      </c>
    </row>
    <row r="51" spans="1:15" s="81" customFormat="1" ht="144.94999999999999" customHeight="1" x14ac:dyDescent="0.2">
      <c r="A51" s="72">
        <v>39</v>
      </c>
      <c r="B51" s="87" t="s">
        <v>527</v>
      </c>
      <c r="C51" s="83" t="s">
        <v>531</v>
      </c>
      <c r="D51" s="83" t="s">
        <v>532</v>
      </c>
      <c r="E51" s="84" t="s">
        <v>533</v>
      </c>
      <c r="F51" s="84" t="s">
        <v>9</v>
      </c>
      <c r="G51" s="84" t="s">
        <v>534</v>
      </c>
      <c r="H51" s="85" t="s">
        <v>535</v>
      </c>
      <c r="I51" s="79">
        <v>1210000</v>
      </c>
      <c r="J51" s="79">
        <v>60500</v>
      </c>
      <c r="K51" s="79">
        <v>60500</v>
      </c>
      <c r="L51" s="79">
        <v>0</v>
      </c>
      <c r="M51" s="79">
        <v>0</v>
      </c>
      <c r="N51" s="86">
        <v>0</v>
      </c>
      <c r="O51" s="80">
        <f t="shared" si="3"/>
        <v>1089000</v>
      </c>
    </row>
    <row r="52" spans="1:15" s="81" customFormat="1" ht="105" customHeight="1" x14ac:dyDescent="0.2">
      <c r="A52" s="72">
        <v>40</v>
      </c>
      <c r="B52" s="87" t="s">
        <v>536</v>
      </c>
      <c r="C52" s="83" t="s">
        <v>537</v>
      </c>
      <c r="D52" s="83" t="s">
        <v>538</v>
      </c>
      <c r="E52" s="84" t="s">
        <v>5</v>
      </c>
      <c r="F52" s="84" t="s">
        <v>6</v>
      </c>
      <c r="G52" s="84" t="s">
        <v>42</v>
      </c>
      <c r="H52" s="85" t="s">
        <v>346</v>
      </c>
      <c r="I52" s="79">
        <v>25000</v>
      </c>
      <c r="J52" s="79">
        <v>1250</v>
      </c>
      <c r="K52" s="79">
        <v>1250</v>
      </c>
      <c r="L52" s="79">
        <v>0</v>
      </c>
      <c r="M52" s="79">
        <v>0</v>
      </c>
      <c r="N52" s="86">
        <v>0</v>
      </c>
      <c r="O52" s="80">
        <f t="shared" si="3"/>
        <v>22500</v>
      </c>
    </row>
    <row r="53" spans="1:15" s="81" customFormat="1" ht="105" customHeight="1" x14ac:dyDescent="0.2">
      <c r="A53" s="72">
        <v>41</v>
      </c>
      <c r="B53" s="87" t="s">
        <v>539</v>
      </c>
      <c r="C53" s="83" t="s">
        <v>540</v>
      </c>
      <c r="D53" s="83" t="s">
        <v>541</v>
      </c>
      <c r="E53" s="84" t="s">
        <v>5</v>
      </c>
      <c r="F53" s="84" t="s">
        <v>6</v>
      </c>
      <c r="G53" s="84" t="s">
        <v>387</v>
      </c>
      <c r="H53" s="85" t="s">
        <v>346</v>
      </c>
      <c r="I53" s="79">
        <v>80000</v>
      </c>
      <c r="J53" s="79">
        <v>4000</v>
      </c>
      <c r="K53" s="79">
        <v>4000</v>
      </c>
      <c r="L53" s="79">
        <v>0</v>
      </c>
      <c r="M53" s="79">
        <v>0</v>
      </c>
      <c r="N53" s="86">
        <v>0</v>
      </c>
      <c r="O53" s="80">
        <f t="shared" si="3"/>
        <v>72000</v>
      </c>
    </row>
    <row r="54" spans="1:15" s="81" customFormat="1" ht="105" customHeight="1" x14ac:dyDescent="0.2">
      <c r="A54" s="72">
        <v>42</v>
      </c>
      <c r="B54" s="87" t="s">
        <v>542</v>
      </c>
      <c r="C54" s="83" t="s">
        <v>540</v>
      </c>
      <c r="D54" s="83" t="s">
        <v>541</v>
      </c>
      <c r="E54" s="84" t="s">
        <v>5</v>
      </c>
      <c r="F54" s="84" t="s">
        <v>6</v>
      </c>
      <c r="G54" s="84" t="s">
        <v>34</v>
      </c>
      <c r="H54" s="85" t="s">
        <v>346</v>
      </c>
      <c r="I54" s="79">
        <v>431000</v>
      </c>
      <c r="J54" s="79">
        <v>21550</v>
      </c>
      <c r="K54" s="79">
        <v>21550</v>
      </c>
      <c r="L54" s="79">
        <v>0</v>
      </c>
      <c r="M54" s="79">
        <v>0</v>
      </c>
      <c r="N54" s="86">
        <v>0</v>
      </c>
      <c r="O54" s="80">
        <f t="shared" si="3"/>
        <v>387900</v>
      </c>
    </row>
    <row r="55" spans="1:15" s="81" customFormat="1" ht="105" customHeight="1" x14ac:dyDescent="0.2">
      <c r="A55" s="72">
        <v>43</v>
      </c>
      <c r="B55" s="87" t="s">
        <v>543</v>
      </c>
      <c r="C55" s="83" t="s">
        <v>544</v>
      </c>
      <c r="D55" s="83" t="s">
        <v>545</v>
      </c>
      <c r="E55" s="84" t="s">
        <v>409</v>
      </c>
      <c r="F55" s="84" t="s">
        <v>2</v>
      </c>
      <c r="G55" s="84" t="s">
        <v>410</v>
      </c>
      <c r="H55" s="85" t="s">
        <v>546</v>
      </c>
      <c r="I55" s="79">
        <v>427500</v>
      </c>
      <c r="J55" s="79">
        <v>21375</v>
      </c>
      <c r="K55" s="79">
        <v>21375</v>
      </c>
      <c r="L55" s="79">
        <v>0</v>
      </c>
      <c r="M55" s="79">
        <v>0</v>
      </c>
      <c r="N55" s="86">
        <v>0</v>
      </c>
      <c r="O55" s="80">
        <f t="shared" si="3"/>
        <v>384750</v>
      </c>
    </row>
    <row r="56" spans="1:15" s="81" customFormat="1" ht="90" customHeight="1" x14ac:dyDescent="0.2">
      <c r="A56" s="72">
        <v>44</v>
      </c>
      <c r="B56" s="87" t="s">
        <v>543</v>
      </c>
      <c r="C56" s="83" t="s">
        <v>547</v>
      </c>
      <c r="D56" s="83" t="s">
        <v>548</v>
      </c>
      <c r="E56" s="84" t="s">
        <v>177</v>
      </c>
      <c r="F56" s="84" t="s">
        <v>9</v>
      </c>
      <c r="G56" s="84" t="s">
        <v>549</v>
      </c>
      <c r="H56" s="85" t="s">
        <v>550</v>
      </c>
      <c r="I56" s="79">
        <v>47750</v>
      </c>
      <c r="J56" s="79">
        <v>0</v>
      </c>
      <c r="K56" s="79">
        <v>0</v>
      </c>
      <c r="L56" s="79">
        <v>23875</v>
      </c>
      <c r="M56" s="79">
        <v>23875</v>
      </c>
      <c r="N56" s="86">
        <v>0</v>
      </c>
      <c r="O56" s="80">
        <f t="shared" si="3"/>
        <v>0</v>
      </c>
    </row>
    <row r="57" spans="1:15" s="81" customFormat="1" ht="90" customHeight="1" x14ac:dyDescent="0.2">
      <c r="A57" s="72">
        <v>45</v>
      </c>
      <c r="B57" s="87" t="s">
        <v>543</v>
      </c>
      <c r="C57" s="83" t="s">
        <v>551</v>
      </c>
      <c r="D57" s="83" t="s">
        <v>552</v>
      </c>
      <c r="E57" s="84" t="s">
        <v>553</v>
      </c>
      <c r="F57" s="84" t="s">
        <v>2</v>
      </c>
      <c r="G57" s="84" t="s">
        <v>549</v>
      </c>
      <c r="H57" s="85" t="s">
        <v>554</v>
      </c>
      <c r="I57" s="79">
        <v>67415</v>
      </c>
      <c r="J57" s="79">
        <v>0</v>
      </c>
      <c r="K57" s="79">
        <v>0</v>
      </c>
      <c r="L57" s="79">
        <v>33707.5</v>
      </c>
      <c r="M57" s="79">
        <v>33707.5</v>
      </c>
      <c r="N57" s="86">
        <v>0</v>
      </c>
      <c r="O57" s="80">
        <f t="shared" si="3"/>
        <v>0</v>
      </c>
    </row>
    <row r="58" spans="1:15" s="81" customFormat="1" ht="105" customHeight="1" x14ac:dyDescent="0.2">
      <c r="A58" s="72">
        <v>46</v>
      </c>
      <c r="B58" s="87" t="s">
        <v>543</v>
      </c>
      <c r="C58" s="108" t="s">
        <v>555</v>
      </c>
      <c r="D58" s="83" t="s">
        <v>556</v>
      </c>
      <c r="E58" s="84" t="s">
        <v>5</v>
      </c>
      <c r="F58" s="84" t="s">
        <v>6</v>
      </c>
      <c r="G58" s="84" t="s">
        <v>557</v>
      </c>
      <c r="H58" s="85" t="s">
        <v>346</v>
      </c>
      <c r="I58" s="79">
        <v>2625000</v>
      </c>
      <c r="J58" s="79">
        <v>131250</v>
      </c>
      <c r="K58" s="79">
        <v>131250</v>
      </c>
      <c r="L58" s="79">
        <v>0</v>
      </c>
      <c r="M58" s="79">
        <v>0</v>
      </c>
      <c r="N58" s="86">
        <v>0</v>
      </c>
      <c r="O58" s="80">
        <f t="shared" si="3"/>
        <v>2362500</v>
      </c>
    </row>
    <row r="59" spans="1:15" s="81" customFormat="1" ht="125.1" customHeight="1" x14ac:dyDescent="0.2">
      <c r="A59" s="72">
        <v>47</v>
      </c>
      <c r="B59" s="87" t="s">
        <v>543</v>
      </c>
      <c r="C59" s="108" t="s">
        <v>555</v>
      </c>
      <c r="D59" s="83" t="s">
        <v>558</v>
      </c>
      <c r="E59" s="84" t="s">
        <v>35</v>
      </c>
      <c r="F59" s="84" t="s">
        <v>6</v>
      </c>
      <c r="G59" s="84" t="s">
        <v>42</v>
      </c>
      <c r="H59" s="85" t="s">
        <v>559</v>
      </c>
      <c r="I59" s="79">
        <v>25000</v>
      </c>
      <c r="J59" s="79">
        <v>1250</v>
      </c>
      <c r="K59" s="79">
        <v>1250</v>
      </c>
      <c r="L59" s="79">
        <v>0</v>
      </c>
      <c r="M59" s="79">
        <v>0</v>
      </c>
      <c r="N59" s="86">
        <v>0</v>
      </c>
      <c r="O59" s="80">
        <f t="shared" si="3"/>
        <v>22500</v>
      </c>
    </row>
    <row r="60" spans="1:15" s="81" customFormat="1" ht="165.95" customHeight="1" x14ac:dyDescent="0.2">
      <c r="A60" s="72">
        <v>48</v>
      </c>
      <c r="B60" s="87" t="s">
        <v>543</v>
      </c>
      <c r="C60" s="108" t="s">
        <v>555</v>
      </c>
      <c r="D60" s="83" t="s">
        <v>560</v>
      </c>
      <c r="E60" s="84" t="s">
        <v>561</v>
      </c>
      <c r="F60" s="84" t="s">
        <v>48</v>
      </c>
      <c r="G60" s="84" t="s">
        <v>562</v>
      </c>
      <c r="H60" s="85" t="s">
        <v>563</v>
      </c>
      <c r="I60" s="79">
        <v>149833.20000000001</v>
      </c>
      <c r="J60" s="79">
        <v>11986.66</v>
      </c>
      <c r="K60" s="79">
        <v>11986.66</v>
      </c>
      <c r="L60" s="79">
        <v>0</v>
      </c>
      <c r="M60" s="79">
        <v>0</v>
      </c>
      <c r="N60" s="86">
        <v>0</v>
      </c>
      <c r="O60" s="80">
        <f t="shared" si="3"/>
        <v>125859.88</v>
      </c>
    </row>
    <row r="61" spans="1:15" s="81" customFormat="1" ht="165.95" customHeight="1" x14ac:dyDescent="0.2">
      <c r="A61" s="72">
        <v>49</v>
      </c>
      <c r="B61" s="87" t="s">
        <v>543</v>
      </c>
      <c r="C61" s="108" t="s">
        <v>555</v>
      </c>
      <c r="D61" s="83" t="s">
        <v>564</v>
      </c>
      <c r="E61" s="84" t="s">
        <v>561</v>
      </c>
      <c r="F61" s="84" t="s">
        <v>48</v>
      </c>
      <c r="G61" s="84" t="s">
        <v>562</v>
      </c>
      <c r="H61" s="85" t="s">
        <v>565</v>
      </c>
      <c r="I61" s="79">
        <v>97391.58</v>
      </c>
      <c r="J61" s="79">
        <v>7791.33</v>
      </c>
      <c r="K61" s="79">
        <v>7791.33</v>
      </c>
      <c r="L61" s="79">
        <v>0</v>
      </c>
      <c r="M61" s="79">
        <v>0</v>
      </c>
      <c r="N61" s="86">
        <v>0</v>
      </c>
      <c r="O61" s="80">
        <f t="shared" si="3"/>
        <v>81808.92</v>
      </c>
    </row>
    <row r="62" spans="1:15" s="81" customFormat="1" ht="261.75" customHeight="1" x14ac:dyDescent="0.2">
      <c r="A62" s="72">
        <v>50</v>
      </c>
      <c r="B62" s="87">
        <v>242796</v>
      </c>
      <c r="C62" s="109" t="s">
        <v>378</v>
      </c>
      <c r="D62" s="83" t="s">
        <v>379</v>
      </c>
      <c r="E62" s="84" t="s">
        <v>479</v>
      </c>
      <c r="F62" s="84" t="s">
        <v>6</v>
      </c>
      <c r="G62" s="84" t="s">
        <v>480</v>
      </c>
      <c r="H62" s="85" t="s">
        <v>566</v>
      </c>
      <c r="I62" s="79">
        <v>216000</v>
      </c>
      <c r="J62" s="79">
        <v>0</v>
      </c>
      <c r="K62" s="79">
        <v>0</v>
      </c>
      <c r="L62" s="79">
        <v>0</v>
      </c>
      <c r="M62" s="79">
        <v>0</v>
      </c>
      <c r="N62" s="86">
        <v>0</v>
      </c>
      <c r="O62" s="80">
        <f t="shared" si="3"/>
        <v>216000</v>
      </c>
    </row>
    <row r="63" spans="1:15" s="81" customFormat="1" ht="245.1" customHeight="1" x14ac:dyDescent="0.2">
      <c r="A63" s="72">
        <v>51</v>
      </c>
      <c r="B63" s="87">
        <v>242796</v>
      </c>
      <c r="C63" s="109" t="s">
        <v>378</v>
      </c>
      <c r="D63" s="83" t="s">
        <v>379</v>
      </c>
      <c r="E63" s="84" t="s">
        <v>35</v>
      </c>
      <c r="F63" s="84" t="s">
        <v>6</v>
      </c>
      <c r="G63" s="84" t="s">
        <v>567</v>
      </c>
      <c r="H63" s="85" t="s">
        <v>568</v>
      </c>
      <c r="I63" s="79">
        <v>316890</v>
      </c>
      <c r="J63" s="79">
        <v>0</v>
      </c>
      <c r="K63" s="79">
        <v>0</v>
      </c>
      <c r="L63" s="79">
        <v>0</v>
      </c>
      <c r="M63" s="79">
        <v>0</v>
      </c>
      <c r="N63" s="86">
        <v>0</v>
      </c>
      <c r="O63" s="80">
        <f t="shared" si="3"/>
        <v>316890</v>
      </c>
    </row>
    <row r="64" spans="1:15" ht="20.100000000000001" customHeight="1" x14ac:dyDescent="0.45">
      <c r="A64" s="66" t="s">
        <v>54</v>
      </c>
      <c r="B64" s="67"/>
      <c r="C64" s="68"/>
      <c r="D64" s="68"/>
      <c r="E64" s="69"/>
      <c r="F64" s="70"/>
      <c r="G64" s="70"/>
      <c r="H64" s="70"/>
      <c r="I64" s="71">
        <f>SUM(I65:I106)</f>
        <v>18258385.68</v>
      </c>
      <c r="J64" s="71">
        <f t="shared" ref="J64:O64" si="4">SUM(J65:J106)</f>
        <v>309424.39</v>
      </c>
      <c r="K64" s="71">
        <f t="shared" si="4"/>
        <v>309424.39</v>
      </c>
      <c r="L64" s="71">
        <f t="shared" si="4"/>
        <v>222631.25</v>
      </c>
      <c r="M64" s="71">
        <f t="shared" si="4"/>
        <v>222631.25</v>
      </c>
      <c r="N64" s="71">
        <f t="shared" si="4"/>
        <v>0</v>
      </c>
      <c r="O64" s="71">
        <f t="shared" si="4"/>
        <v>17194274.399999999</v>
      </c>
    </row>
    <row r="65" spans="1:15" s="81" customFormat="1" ht="117" x14ac:dyDescent="0.2">
      <c r="A65" s="110">
        <v>1</v>
      </c>
      <c r="B65" s="111" t="s">
        <v>569</v>
      </c>
      <c r="C65" s="112" t="s">
        <v>570</v>
      </c>
      <c r="D65" s="113" t="s">
        <v>571</v>
      </c>
      <c r="E65" s="114" t="s">
        <v>572</v>
      </c>
      <c r="F65" s="114" t="s">
        <v>3</v>
      </c>
      <c r="G65" s="114" t="s">
        <v>573</v>
      </c>
      <c r="H65" s="93" t="s">
        <v>574</v>
      </c>
      <c r="I65" s="115">
        <v>200000</v>
      </c>
      <c r="J65" s="115">
        <v>0</v>
      </c>
      <c r="K65" s="115">
        <v>0</v>
      </c>
      <c r="L65" s="115">
        <v>15000</v>
      </c>
      <c r="M65" s="115">
        <v>15000</v>
      </c>
      <c r="N65" s="116">
        <v>0</v>
      </c>
      <c r="O65" s="117">
        <f t="shared" si="3"/>
        <v>170000</v>
      </c>
    </row>
    <row r="66" spans="1:15" s="81" customFormat="1" ht="155.25" x14ac:dyDescent="0.2">
      <c r="A66" s="118">
        <v>2</v>
      </c>
      <c r="B66" s="87" t="s">
        <v>575</v>
      </c>
      <c r="C66" s="106" t="s">
        <v>576</v>
      </c>
      <c r="D66" s="83" t="s">
        <v>577</v>
      </c>
      <c r="E66" s="84" t="s">
        <v>578</v>
      </c>
      <c r="F66" s="84" t="s">
        <v>579</v>
      </c>
      <c r="G66" s="84" t="s">
        <v>580</v>
      </c>
      <c r="H66" s="85" t="s">
        <v>581</v>
      </c>
      <c r="I66" s="79">
        <v>150449.20000000001</v>
      </c>
      <c r="J66" s="79">
        <v>75224.600000000006</v>
      </c>
      <c r="K66" s="79">
        <v>75224.600000000006</v>
      </c>
      <c r="L66" s="79">
        <v>0</v>
      </c>
      <c r="M66" s="79">
        <v>0</v>
      </c>
      <c r="N66" s="86">
        <v>0</v>
      </c>
      <c r="O66" s="80">
        <f t="shared" si="3"/>
        <v>0</v>
      </c>
    </row>
    <row r="67" spans="1:15" s="81" customFormat="1" ht="155.25" x14ac:dyDescent="0.2">
      <c r="A67" s="118">
        <v>3</v>
      </c>
      <c r="B67" s="87" t="s">
        <v>582</v>
      </c>
      <c r="C67" s="106" t="s">
        <v>583</v>
      </c>
      <c r="D67" s="83" t="s">
        <v>584</v>
      </c>
      <c r="E67" s="84" t="s">
        <v>585</v>
      </c>
      <c r="F67" s="84" t="s">
        <v>63</v>
      </c>
      <c r="G67" s="84" t="s">
        <v>580</v>
      </c>
      <c r="H67" s="85" t="s">
        <v>586</v>
      </c>
      <c r="I67" s="79">
        <v>8800</v>
      </c>
      <c r="J67" s="79">
        <v>4400</v>
      </c>
      <c r="K67" s="79">
        <v>4400</v>
      </c>
      <c r="L67" s="79">
        <v>0</v>
      </c>
      <c r="M67" s="79">
        <v>0</v>
      </c>
      <c r="N67" s="86"/>
      <c r="O67" s="80">
        <f t="shared" si="3"/>
        <v>0</v>
      </c>
    </row>
    <row r="68" spans="1:15" s="81" customFormat="1" ht="135.75" x14ac:dyDescent="0.2">
      <c r="A68" s="118">
        <v>4</v>
      </c>
      <c r="B68" s="87" t="s">
        <v>587</v>
      </c>
      <c r="C68" s="106" t="s">
        <v>588</v>
      </c>
      <c r="D68" s="83" t="s">
        <v>589</v>
      </c>
      <c r="E68" s="84" t="s">
        <v>60</v>
      </c>
      <c r="F68" s="84" t="s">
        <v>3</v>
      </c>
      <c r="G68" s="84" t="s">
        <v>590</v>
      </c>
      <c r="H68" s="85" t="s">
        <v>591</v>
      </c>
      <c r="I68" s="79">
        <v>139650</v>
      </c>
      <c r="J68" s="79">
        <v>6982.5</v>
      </c>
      <c r="K68" s="79">
        <v>6982.5</v>
      </c>
      <c r="L68" s="79">
        <v>0</v>
      </c>
      <c r="M68" s="79">
        <v>0</v>
      </c>
      <c r="N68" s="86">
        <v>0</v>
      </c>
      <c r="O68" s="80">
        <f t="shared" si="3"/>
        <v>125685</v>
      </c>
    </row>
    <row r="69" spans="1:15" s="81" customFormat="1" ht="78" x14ac:dyDescent="0.2">
      <c r="A69" s="118">
        <v>5</v>
      </c>
      <c r="B69" s="87" t="s">
        <v>406</v>
      </c>
      <c r="C69" s="106" t="s">
        <v>592</v>
      </c>
      <c r="D69" s="83" t="s">
        <v>593</v>
      </c>
      <c r="E69" s="84" t="s">
        <v>55</v>
      </c>
      <c r="F69" s="84" t="s">
        <v>3</v>
      </c>
      <c r="G69" s="84" t="s">
        <v>56</v>
      </c>
      <c r="H69" s="85" t="s">
        <v>594</v>
      </c>
      <c r="I69" s="79">
        <v>198905.68</v>
      </c>
      <c r="J69" s="79">
        <v>9945.2900000000009</v>
      </c>
      <c r="K69" s="79">
        <v>9945.2900000000009</v>
      </c>
      <c r="L69" s="79">
        <v>0</v>
      </c>
      <c r="M69" s="79">
        <v>0</v>
      </c>
      <c r="N69" s="86">
        <v>0</v>
      </c>
      <c r="O69" s="80">
        <f t="shared" si="3"/>
        <v>179015.09999999998</v>
      </c>
    </row>
    <row r="70" spans="1:15" s="81" customFormat="1" ht="117" x14ac:dyDescent="0.2">
      <c r="A70" s="118">
        <v>6</v>
      </c>
      <c r="B70" s="87" t="s">
        <v>422</v>
      </c>
      <c r="C70" s="106" t="s">
        <v>595</v>
      </c>
      <c r="D70" s="83" t="s">
        <v>596</v>
      </c>
      <c r="E70" s="84" t="s">
        <v>597</v>
      </c>
      <c r="F70" s="84" t="s">
        <v>3</v>
      </c>
      <c r="G70" s="84" t="s">
        <v>598</v>
      </c>
      <c r="H70" s="85" t="s">
        <v>599</v>
      </c>
      <c r="I70" s="79">
        <v>172000</v>
      </c>
      <c r="J70" s="79">
        <v>0</v>
      </c>
      <c r="K70" s="79">
        <v>0</v>
      </c>
      <c r="L70" s="79">
        <v>15000</v>
      </c>
      <c r="M70" s="79">
        <v>15000</v>
      </c>
      <c r="N70" s="86">
        <v>0</v>
      </c>
      <c r="O70" s="80">
        <f t="shared" si="3"/>
        <v>142000</v>
      </c>
    </row>
    <row r="71" spans="1:15" s="81" customFormat="1" ht="78" x14ac:dyDescent="0.2">
      <c r="A71" s="118">
        <v>7</v>
      </c>
      <c r="B71" s="87" t="s">
        <v>600</v>
      </c>
      <c r="C71" s="106" t="s">
        <v>601</v>
      </c>
      <c r="D71" s="83" t="s">
        <v>602</v>
      </c>
      <c r="E71" s="84" t="s">
        <v>603</v>
      </c>
      <c r="F71" s="84" t="s">
        <v>3</v>
      </c>
      <c r="G71" s="84" t="s">
        <v>549</v>
      </c>
      <c r="H71" s="85" t="s">
        <v>604</v>
      </c>
      <c r="I71" s="79">
        <v>118900</v>
      </c>
      <c r="J71" s="79">
        <v>0</v>
      </c>
      <c r="K71" s="79">
        <v>0</v>
      </c>
      <c r="L71" s="79">
        <v>59450</v>
      </c>
      <c r="M71" s="79">
        <v>59450</v>
      </c>
      <c r="N71" s="86">
        <v>0</v>
      </c>
      <c r="O71" s="80">
        <f t="shared" si="3"/>
        <v>0</v>
      </c>
    </row>
    <row r="72" spans="1:15" s="81" customFormat="1" ht="116.25" x14ac:dyDescent="0.2">
      <c r="A72" s="118">
        <v>8</v>
      </c>
      <c r="B72" s="87" t="s">
        <v>605</v>
      </c>
      <c r="C72" s="106" t="s">
        <v>606</v>
      </c>
      <c r="D72" s="83" t="s">
        <v>607</v>
      </c>
      <c r="E72" s="84" t="s">
        <v>55</v>
      </c>
      <c r="F72" s="84" t="s">
        <v>3</v>
      </c>
      <c r="G72" s="84" t="s">
        <v>608</v>
      </c>
      <c r="H72" s="85" t="s">
        <v>609</v>
      </c>
      <c r="I72" s="79">
        <v>156750</v>
      </c>
      <c r="J72" s="79">
        <v>0</v>
      </c>
      <c r="K72" s="79">
        <v>0</v>
      </c>
      <c r="L72" s="79">
        <v>7837.5</v>
      </c>
      <c r="M72" s="79">
        <v>7837.5</v>
      </c>
      <c r="N72" s="86">
        <v>0</v>
      </c>
      <c r="O72" s="80">
        <f t="shared" si="3"/>
        <v>141075</v>
      </c>
    </row>
    <row r="73" spans="1:15" s="81" customFormat="1" ht="116.25" x14ac:dyDescent="0.2">
      <c r="A73" s="118">
        <v>9</v>
      </c>
      <c r="B73" s="87" t="s">
        <v>610</v>
      </c>
      <c r="C73" s="106" t="s">
        <v>611</v>
      </c>
      <c r="D73" s="83" t="s">
        <v>612</v>
      </c>
      <c r="E73" s="84" t="s">
        <v>613</v>
      </c>
      <c r="F73" s="84" t="s">
        <v>614</v>
      </c>
      <c r="G73" s="84" t="s">
        <v>615</v>
      </c>
      <c r="H73" s="85" t="s">
        <v>616</v>
      </c>
      <c r="I73" s="79">
        <v>320000</v>
      </c>
      <c r="J73" s="79">
        <v>0</v>
      </c>
      <c r="K73" s="79">
        <v>0</v>
      </c>
      <c r="L73" s="79">
        <v>40000</v>
      </c>
      <c r="M73" s="79">
        <v>40000</v>
      </c>
      <c r="N73" s="86">
        <v>0</v>
      </c>
      <c r="O73" s="80">
        <f t="shared" si="3"/>
        <v>240000</v>
      </c>
    </row>
    <row r="74" spans="1:15" s="81" customFormat="1" ht="96.75" x14ac:dyDescent="0.2">
      <c r="A74" s="118">
        <v>10</v>
      </c>
      <c r="B74" s="87" t="s">
        <v>610</v>
      </c>
      <c r="C74" s="106" t="s">
        <v>617</v>
      </c>
      <c r="D74" s="83" t="s">
        <v>618</v>
      </c>
      <c r="E74" s="84" t="s">
        <v>619</v>
      </c>
      <c r="F74" s="84" t="s">
        <v>288</v>
      </c>
      <c r="G74" s="84" t="s">
        <v>608</v>
      </c>
      <c r="H74" s="85" t="s">
        <v>620</v>
      </c>
      <c r="I74" s="79">
        <v>247000</v>
      </c>
      <c r="J74" s="79"/>
      <c r="K74" s="79"/>
      <c r="L74" s="79">
        <v>12350</v>
      </c>
      <c r="M74" s="79">
        <v>12350</v>
      </c>
      <c r="N74" s="86"/>
      <c r="O74" s="80">
        <f t="shared" si="3"/>
        <v>222300</v>
      </c>
    </row>
    <row r="75" spans="1:15" s="81" customFormat="1" ht="155.25" x14ac:dyDescent="0.2">
      <c r="A75" s="118">
        <v>11</v>
      </c>
      <c r="B75" s="87" t="s">
        <v>471</v>
      </c>
      <c r="C75" s="106" t="s">
        <v>621</v>
      </c>
      <c r="D75" s="83" t="s">
        <v>622</v>
      </c>
      <c r="E75" s="84" t="s">
        <v>623</v>
      </c>
      <c r="F75" s="84" t="s">
        <v>3</v>
      </c>
      <c r="G75" s="84" t="s">
        <v>624</v>
      </c>
      <c r="H75" s="85" t="s">
        <v>625</v>
      </c>
      <c r="I75" s="79">
        <v>30000</v>
      </c>
      <c r="J75" s="79">
        <v>1500</v>
      </c>
      <c r="K75" s="79">
        <v>1500</v>
      </c>
      <c r="L75" s="79">
        <v>0</v>
      </c>
      <c r="M75" s="79">
        <v>0</v>
      </c>
      <c r="N75" s="86">
        <v>0</v>
      </c>
      <c r="O75" s="80">
        <f t="shared" si="3"/>
        <v>27000</v>
      </c>
    </row>
    <row r="76" spans="1:15" s="81" customFormat="1" ht="116.25" x14ac:dyDescent="0.2">
      <c r="A76" s="118">
        <v>12</v>
      </c>
      <c r="B76" s="87" t="s">
        <v>471</v>
      </c>
      <c r="C76" s="106" t="s">
        <v>621</v>
      </c>
      <c r="D76" s="83" t="s">
        <v>622</v>
      </c>
      <c r="E76" s="84" t="s">
        <v>626</v>
      </c>
      <c r="F76" s="84" t="s">
        <v>3</v>
      </c>
      <c r="G76" s="84" t="s">
        <v>624</v>
      </c>
      <c r="H76" s="85" t="s">
        <v>627</v>
      </c>
      <c r="I76" s="79">
        <v>30000</v>
      </c>
      <c r="J76" s="79">
        <v>1500</v>
      </c>
      <c r="K76" s="79">
        <v>1500</v>
      </c>
      <c r="L76" s="79">
        <v>0</v>
      </c>
      <c r="M76" s="79">
        <v>0</v>
      </c>
      <c r="N76" s="86">
        <v>0</v>
      </c>
      <c r="O76" s="80">
        <f t="shared" si="3"/>
        <v>27000</v>
      </c>
    </row>
    <row r="77" spans="1:15" s="64" customFormat="1" ht="112.5" x14ac:dyDescent="0.2">
      <c r="A77" s="118">
        <v>13</v>
      </c>
      <c r="B77" s="119" t="s">
        <v>628</v>
      </c>
      <c r="C77" s="120" t="s">
        <v>629</v>
      </c>
      <c r="D77" s="121" t="s">
        <v>630</v>
      </c>
      <c r="E77" s="122" t="s">
        <v>631</v>
      </c>
      <c r="F77" s="122" t="s">
        <v>632</v>
      </c>
      <c r="G77" s="122" t="s">
        <v>633</v>
      </c>
      <c r="H77" s="123" t="s">
        <v>634</v>
      </c>
      <c r="I77" s="124">
        <v>430625</v>
      </c>
      <c r="J77" s="124">
        <v>0</v>
      </c>
      <c r="K77" s="124">
        <v>0</v>
      </c>
      <c r="L77" s="124">
        <v>0</v>
      </c>
      <c r="M77" s="124">
        <v>0</v>
      </c>
      <c r="N77" s="125" t="s">
        <v>635</v>
      </c>
      <c r="O77" s="126">
        <f t="shared" si="3"/>
        <v>430625</v>
      </c>
    </row>
    <row r="78" spans="1:15" s="81" customFormat="1" ht="116.25" x14ac:dyDescent="0.2">
      <c r="A78" s="118">
        <v>14</v>
      </c>
      <c r="B78" s="87" t="s">
        <v>476</v>
      </c>
      <c r="C78" s="106" t="s">
        <v>636</v>
      </c>
      <c r="D78" s="83" t="s">
        <v>637</v>
      </c>
      <c r="E78" s="84" t="s">
        <v>638</v>
      </c>
      <c r="F78" s="84" t="s">
        <v>3</v>
      </c>
      <c r="G78" s="84" t="s">
        <v>608</v>
      </c>
      <c r="H78" s="85" t="s">
        <v>639</v>
      </c>
      <c r="I78" s="79">
        <v>93100</v>
      </c>
      <c r="J78" s="79">
        <v>4655</v>
      </c>
      <c r="K78" s="79">
        <v>4655</v>
      </c>
      <c r="L78" s="79">
        <v>0</v>
      </c>
      <c r="M78" s="79">
        <v>0</v>
      </c>
      <c r="N78" s="86">
        <v>0</v>
      </c>
      <c r="O78" s="80">
        <f t="shared" si="3"/>
        <v>83790</v>
      </c>
    </row>
    <row r="79" spans="1:15" s="81" customFormat="1" ht="156" x14ac:dyDescent="0.2">
      <c r="A79" s="118">
        <v>15</v>
      </c>
      <c r="B79" s="87" t="s">
        <v>640</v>
      </c>
      <c r="C79" s="106" t="s">
        <v>641</v>
      </c>
      <c r="D79" s="83" t="s">
        <v>642</v>
      </c>
      <c r="E79" s="84" t="s">
        <v>643</v>
      </c>
      <c r="F79" s="84" t="s">
        <v>63</v>
      </c>
      <c r="G79" s="84" t="s">
        <v>644</v>
      </c>
      <c r="H79" s="85" t="s">
        <v>645</v>
      </c>
      <c r="I79" s="79">
        <v>191235</v>
      </c>
      <c r="J79" s="79">
        <v>9561.75</v>
      </c>
      <c r="K79" s="79">
        <v>9561.75</v>
      </c>
      <c r="L79" s="79">
        <v>0</v>
      </c>
      <c r="M79" s="79">
        <v>0</v>
      </c>
      <c r="N79" s="86">
        <v>0</v>
      </c>
      <c r="O79" s="80">
        <f t="shared" ref="O79:O106" si="5">+I79-(SUM(J79:N79))</f>
        <v>172111.5</v>
      </c>
    </row>
    <row r="80" spans="1:15" s="81" customFormat="1" ht="136.5" x14ac:dyDescent="0.2">
      <c r="A80" s="118">
        <v>16</v>
      </c>
      <c r="B80" s="87" t="s">
        <v>640</v>
      </c>
      <c r="C80" s="106" t="s">
        <v>646</v>
      </c>
      <c r="D80" s="83" t="s">
        <v>647</v>
      </c>
      <c r="E80" s="84" t="s">
        <v>648</v>
      </c>
      <c r="F80" s="84" t="s">
        <v>649</v>
      </c>
      <c r="G80" s="84" t="s">
        <v>650</v>
      </c>
      <c r="H80" s="85" t="s">
        <v>651</v>
      </c>
      <c r="I80" s="79">
        <v>700000</v>
      </c>
      <c r="J80" s="79">
        <v>35000</v>
      </c>
      <c r="K80" s="79">
        <v>35000</v>
      </c>
      <c r="L80" s="79">
        <v>0</v>
      </c>
      <c r="M80" s="79">
        <v>0</v>
      </c>
      <c r="N80" s="86">
        <v>0</v>
      </c>
      <c r="O80" s="80">
        <f t="shared" si="5"/>
        <v>630000</v>
      </c>
    </row>
    <row r="81" spans="1:15" s="81" customFormat="1" ht="175.5" x14ac:dyDescent="0.2">
      <c r="A81" s="118">
        <v>17</v>
      </c>
      <c r="B81" s="87" t="s">
        <v>640</v>
      </c>
      <c r="C81" s="106" t="s">
        <v>646</v>
      </c>
      <c r="D81" s="83" t="s">
        <v>647</v>
      </c>
      <c r="E81" s="84" t="s">
        <v>652</v>
      </c>
      <c r="F81" s="84" t="s">
        <v>649</v>
      </c>
      <c r="G81" s="84" t="s">
        <v>650</v>
      </c>
      <c r="H81" s="85" t="s">
        <v>653</v>
      </c>
      <c r="I81" s="79">
        <v>430000</v>
      </c>
      <c r="J81" s="79">
        <v>21500</v>
      </c>
      <c r="K81" s="79">
        <v>21500</v>
      </c>
      <c r="L81" s="79">
        <v>0</v>
      </c>
      <c r="M81" s="79">
        <v>0</v>
      </c>
      <c r="N81" s="86">
        <v>0</v>
      </c>
      <c r="O81" s="80">
        <f t="shared" si="5"/>
        <v>387000</v>
      </c>
    </row>
    <row r="82" spans="1:15" s="81" customFormat="1" ht="136.5" x14ac:dyDescent="0.2">
      <c r="A82" s="118">
        <v>18</v>
      </c>
      <c r="B82" s="87" t="s">
        <v>640</v>
      </c>
      <c r="C82" s="106" t="s">
        <v>646</v>
      </c>
      <c r="D82" s="83" t="s">
        <v>647</v>
      </c>
      <c r="E82" s="84" t="s">
        <v>409</v>
      </c>
      <c r="F82" s="84" t="s">
        <v>649</v>
      </c>
      <c r="G82" s="84" t="s">
        <v>650</v>
      </c>
      <c r="H82" s="85" t="s">
        <v>654</v>
      </c>
      <c r="I82" s="79">
        <v>440000</v>
      </c>
      <c r="J82" s="79">
        <v>22000</v>
      </c>
      <c r="K82" s="79">
        <v>22000</v>
      </c>
      <c r="L82" s="79">
        <v>0</v>
      </c>
      <c r="M82" s="79">
        <v>0</v>
      </c>
      <c r="N82" s="86">
        <v>0</v>
      </c>
      <c r="O82" s="80">
        <f t="shared" si="5"/>
        <v>396000</v>
      </c>
    </row>
    <row r="83" spans="1:15" s="81" customFormat="1" ht="136.5" x14ac:dyDescent="0.2">
      <c r="A83" s="118">
        <v>19</v>
      </c>
      <c r="B83" s="87" t="s">
        <v>640</v>
      </c>
      <c r="C83" s="106" t="s">
        <v>646</v>
      </c>
      <c r="D83" s="83" t="s">
        <v>647</v>
      </c>
      <c r="E83" s="84" t="s">
        <v>655</v>
      </c>
      <c r="F83" s="84" t="s">
        <v>649</v>
      </c>
      <c r="G83" s="84" t="s">
        <v>650</v>
      </c>
      <c r="H83" s="85" t="s">
        <v>656</v>
      </c>
      <c r="I83" s="79">
        <v>430000</v>
      </c>
      <c r="J83" s="79">
        <v>21500</v>
      </c>
      <c r="K83" s="79">
        <v>21500</v>
      </c>
      <c r="L83" s="79">
        <v>0</v>
      </c>
      <c r="M83" s="79">
        <v>0</v>
      </c>
      <c r="N83" s="86">
        <v>0</v>
      </c>
      <c r="O83" s="80">
        <f t="shared" si="5"/>
        <v>387000</v>
      </c>
    </row>
    <row r="84" spans="1:15" s="81" customFormat="1" ht="155.25" x14ac:dyDescent="0.2">
      <c r="A84" s="118">
        <v>20</v>
      </c>
      <c r="B84" s="87" t="s">
        <v>657</v>
      </c>
      <c r="C84" s="106" t="s">
        <v>658</v>
      </c>
      <c r="D84" s="83" t="s">
        <v>659</v>
      </c>
      <c r="E84" s="84" t="s">
        <v>631</v>
      </c>
      <c r="F84" s="84" t="s">
        <v>288</v>
      </c>
      <c r="G84" s="84" t="s">
        <v>660</v>
      </c>
      <c r="H84" s="85" t="s">
        <v>661</v>
      </c>
      <c r="I84" s="79">
        <v>58254</v>
      </c>
      <c r="J84" s="79">
        <v>29127</v>
      </c>
      <c r="K84" s="79">
        <v>29127</v>
      </c>
      <c r="L84" s="79">
        <v>0</v>
      </c>
      <c r="M84" s="79">
        <v>0</v>
      </c>
      <c r="N84" s="86">
        <v>0</v>
      </c>
      <c r="O84" s="80">
        <f t="shared" si="5"/>
        <v>0</v>
      </c>
    </row>
    <row r="85" spans="1:15" s="81" customFormat="1" ht="155.25" x14ac:dyDescent="0.2">
      <c r="A85" s="118">
        <v>21</v>
      </c>
      <c r="B85" s="87" t="s">
        <v>506</v>
      </c>
      <c r="C85" s="83" t="s">
        <v>662</v>
      </c>
      <c r="D85" s="83" t="s">
        <v>663</v>
      </c>
      <c r="E85" s="84" t="s">
        <v>643</v>
      </c>
      <c r="F85" s="84" t="s">
        <v>63</v>
      </c>
      <c r="G85" s="84" t="s">
        <v>644</v>
      </c>
      <c r="H85" s="85" t="s">
        <v>664</v>
      </c>
      <c r="I85" s="79">
        <v>318725</v>
      </c>
      <c r="J85" s="79">
        <v>15936.25</v>
      </c>
      <c r="K85" s="79">
        <v>15936.25</v>
      </c>
      <c r="L85" s="79">
        <v>0</v>
      </c>
      <c r="M85" s="79">
        <v>0</v>
      </c>
      <c r="N85" s="86">
        <v>0</v>
      </c>
      <c r="O85" s="80">
        <f t="shared" si="5"/>
        <v>286852.5</v>
      </c>
    </row>
    <row r="86" spans="1:15" s="81" customFormat="1" ht="155.25" x14ac:dyDescent="0.2">
      <c r="A86" s="118">
        <v>22</v>
      </c>
      <c r="B86" s="87" t="s">
        <v>506</v>
      </c>
      <c r="C86" s="83" t="s">
        <v>665</v>
      </c>
      <c r="D86" s="83" t="s">
        <v>666</v>
      </c>
      <c r="E86" s="84" t="s">
        <v>585</v>
      </c>
      <c r="F86" s="84" t="s">
        <v>63</v>
      </c>
      <c r="G86" s="84" t="s">
        <v>580</v>
      </c>
      <c r="H86" s="85" t="s">
        <v>667</v>
      </c>
      <c r="I86" s="79">
        <v>2000</v>
      </c>
      <c r="J86" s="79">
        <v>1000</v>
      </c>
      <c r="K86" s="79">
        <v>1000</v>
      </c>
      <c r="L86" s="79">
        <v>0</v>
      </c>
      <c r="M86" s="79">
        <v>0</v>
      </c>
      <c r="N86" s="86">
        <v>0</v>
      </c>
      <c r="O86" s="80">
        <f t="shared" si="5"/>
        <v>0</v>
      </c>
    </row>
    <row r="87" spans="1:15" s="81" customFormat="1" ht="125.1" customHeight="1" x14ac:dyDescent="0.2">
      <c r="A87" s="118">
        <v>23</v>
      </c>
      <c r="B87" s="87" t="s">
        <v>668</v>
      </c>
      <c r="C87" s="83" t="s">
        <v>669</v>
      </c>
      <c r="D87" s="83" t="s">
        <v>670</v>
      </c>
      <c r="E87" s="84" t="s">
        <v>409</v>
      </c>
      <c r="F87" s="84" t="s">
        <v>2</v>
      </c>
      <c r="G87" s="84" t="s">
        <v>410</v>
      </c>
      <c r="H87" s="85" t="s">
        <v>671</v>
      </c>
      <c r="I87" s="79">
        <v>285000</v>
      </c>
      <c r="J87" s="79">
        <v>14250</v>
      </c>
      <c r="K87" s="79">
        <v>14250</v>
      </c>
      <c r="L87" s="79">
        <v>0</v>
      </c>
      <c r="M87" s="79">
        <v>0</v>
      </c>
      <c r="N87" s="86">
        <v>0</v>
      </c>
      <c r="O87" s="80">
        <f t="shared" si="5"/>
        <v>256500</v>
      </c>
    </row>
    <row r="88" spans="1:15" s="81" customFormat="1" ht="165" customHeight="1" x14ac:dyDescent="0.2">
      <c r="A88" s="118">
        <v>24</v>
      </c>
      <c r="B88" s="87" t="s">
        <v>521</v>
      </c>
      <c r="C88" s="83" t="s">
        <v>522</v>
      </c>
      <c r="D88" s="83" t="s">
        <v>523</v>
      </c>
      <c r="E88" s="84" t="s">
        <v>672</v>
      </c>
      <c r="F88" s="84" t="s">
        <v>3</v>
      </c>
      <c r="G88" s="84" t="s">
        <v>525</v>
      </c>
      <c r="H88" s="85" t="s">
        <v>673</v>
      </c>
      <c r="I88" s="79">
        <v>300000</v>
      </c>
      <c r="J88" s="79">
        <v>0</v>
      </c>
      <c r="K88" s="79">
        <v>0</v>
      </c>
      <c r="L88" s="79">
        <v>0</v>
      </c>
      <c r="M88" s="79">
        <v>0</v>
      </c>
      <c r="N88" s="107" t="s">
        <v>39</v>
      </c>
      <c r="O88" s="80">
        <f t="shared" si="5"/>
        <v>300000</v>
      </c>
    </row>
    <row r="89" spans="1:15" s="81" customFormat="1" ht="165" customHeight="1" x14ac:dyDescent="0.2">
      <c r="A89" s="118">
        <v>25</v>
      </c>
      <c r="B89" s="87" t="s">
        <v>521</v>
      </c>
      <c r="C89" s="83" t="s">
        <v>522</v>
      </c>
      <c r="D89" s="83" t="s">
        <v>523</v>
      </c>
      <c r="E89" s="84" t="s">
        <v>674</v>
      </c>
      <c r="F89" s="84" t="s">
        <v>675</v>
      </c>
      <c r="G89" s="84" t="s">
        <v>525</v>
      </c>
      <c r="H89" s="85" t="s">
        <v>676</v>
      </c>
      <c r="I89" s="79">
        <v>291000</v>
      </c>
      <c r="J89" s="79">
        <v>0</v>
      </c>
      <c r="K89" s="79">
        <v>0</v>
      </c>
      <c r="L89" s="79">
        <v>0</v>
      </c>
      <c r="M89" s="79">
        <v>0</v>
      </c>
      <c r="N89" s="107" t="s">
        <v>39</v>
      </c>
      <c r="O89" s="80">
        <f t="shared" si="5"/>
        <v>291000</v>
      </c>
    </row>
    <row r="90" spans="1:15" s="81" customFormat="1" ht="180" customHeight="1" x14ac:dyDescent="0.2">
      <c r="A90" s="118">
        <v>26</v>
      </c>
      <c r="B90" s="87" t="s">
        <v>677</v>
      </c>
      <c r="C90" s="83" t="s">
        <v>678</v>
      </c>
      <c r="D90" s="83" t="s">
        <v>679</v>
      </c>
      <c r="E90" s="84" t="s">
        <v>680</v>
      </c>
      <c r="F90" s="84" t="s">
        <v>3</v>
      </c>
      <c r="G90" s="84" t="s">
        <v>681</v>
      </c>
      <c r="H90" s="85" t="s">
        <v>682</v>
      </c>
      <c r="I90" s="79">
        <v>2137413</v>
      </c>
      <c r="J90" s="79">
        <v>0</v>
      </c>
      <c r="K90" s="79">
        <v>0</v>
      </c>
      <c r="L90" s="79">
        <f>80500/2</f>
        <v>40250</v>
      </c>
      <c r="M90" s="79">
        <f>80500/2</f>
        <v>40250</v>
      </c>
      <c r="N90" s="86">
        <v>0</v>
      </c>
      <c r="O90" s="80">
        <f t="shared" si="5"/>
        <v>2056913</v>
      </c>
    </row>
    <row r="91" spans="1:15" s="81" customFormat="1" ht="126" customHeight="1" x14ac:dyDescent="0.2">
      <c r="A91" s="118">
        <v>27</v>
      </c>
      <c r="B91" s="87" t="s">
        <v>683</v>
      </c>
      <c r="C91" s="83" t="s">
        <v>684</v>
      </c>
      <c r="D91" s="83" t="s">
        <v>685</v>
      </c>
      <c r="E91" s="84" t="s">
        <v>55</v>
      </c>
      <c r="F91" s="84" t="s">
        <v>3</v>
      </c>
      <c r="G91" s="84" t="s">
        <v>608</v>
      </c>
      <c r="H91" s="85" t="s">
        <v>686</v>
      </c>
      <c r="I91" s="79">
        <v>339625</v>
      </c>
      <c r="J91" s="79">
        <v>0</v>
      </c>
      <c r="K91" s="79">
        <v>0</v>
      </c>
      <c r="L91" s="79">
        <v>15762.5</v>
      </c>
      <c r="M91" s="79">
        <v>15762.5</v>
      </c>
      <c r="N91" s="86">
        <v>0</v>
      </c>
      <c r="O91" s="80">
        <f t="shared" si="5"/>
        <v>308100</v>
      </c>
    </row>
    <row r="92" spans="1:15" s="81" customFormat="1" ht="105" customHeight="1" x14ac:dyDescent="0.2">
      <c r="A92" s="118">
        <v>28</v>
      </c>
      <c r="B92" s="87" t="s">
        <v>683</v>
      </c>
      <c r="C92" s="83" t="s">
        <v>687</v>
      </c>
      <c r="D92" s="83" t="s">
        <v>688</v>
      </c>
      <c r="E92" s="84" t="s">
        <v>619</v>
      </c>
      <c r="F92" s="84" t="s">
        <v>288</v>
      </c>
      <c r="G92" s="84" t="s">
        <v>608</v>
      </c>
      <c r="H92" s="85" t="s">
        <v>689</v>
      </c>
      <c r="I92" s="79">
        <v>339625</v>
      </c>
      <c r="J92" s="79">
        <v>0</v>
      </c>
      <c r="K92" s="79">
        <v>0</v>
      </c>
      <c r="L92" s="79">
        <v>16981.25</v>
      </c>
      <c r="M92" s="79">
        <v>16981.25</v>
      </c>
      <c r="N92" s="86">
        <v>0</v>
      </c>
      <c r="O92" s="80">
        <f t="shared" si="5"/>
        <v>305662.5</v>
      </c>
    </row>
    <row r="93" spans="1:15" s="81" customFormat="1" ht="105" customHeight="1" x14ac:dyDescent="0.2">
      <c r="A93" s="118">
        <v>29</v>
      </c>
      <c r="B93" s="87" t="s">
        <v>690</v>
      </c>
      <c r="C93" s="83" t="s">
        <v>691</v>
      </c>
      <c r="D93" s="83" t="s">
        <v>692</v>
      </c>
      <c r="E93" s="84" t="s">
        <v>631</v>
      </c>
      <c r="F93" s="84" t="s">
        <v>288</v>
      </c>
      <c r="G93" s="84" t="s">
        <v>633</v>
      </c>
      <c r="H93" s="85" t="s">
        <v>693</v>
      </c>
      <c r="I93" s="79">
        <v>204300</v>
      </c>
      <c r="J93" s="79">
        <v>0</v>
      </c>
      <c r="K93" s="79">
        <v>0</v>
      </c>
      <c r="L93" s="79">
        <v>0</v>
      </c>
      <c r="M93" s="79">
        <v>0</v>
      </c>
      <c r="N93" s="125" t="s">
        <v>694</v>
      </c>
      <c r="O93" s="80">
        <f t="shared" si="5"/>
        <v>204300</v>
      </c>
    </row>
    <row r="94" spans="1:15" s="81" customFormat="1" ht="147" customHeight="1" x14ac:dyDescent="0.2">
      <c r="A94" s="118">
        <v>30</v>
      </c>
      <c r="B94" s="87" t="s">
        <v>372</v>
      </c>
      <c r="C94" s="83" t="s">
        <v>695</v>
      </c>
      <c r="D94" s="83" t="s">
        <v>696</v>
      </c>
      <c r="E94" s="84" t="s">
        <v>697</v>
      </c>
      <c r="F94" s="84" t="s">
        <v>698</v>
      </c>
      <c r="G94" s="84" t="s">
        <v>699</v>
      </c>
      <c r="H94" s="85" t="s">
        <v>700</v>
      </c>
      <c r="I94" s="79">
        <v>4216000</v>
      </c>
      <c r="J94" s="79">
        <v>0</v>
      </c>
      <c r="K94" s="79">
        <v>0</v>
      </c>
      <c r="L94" s="79">
        <v>0</v>
      </c>
      <c r="M94" s="79">
        <v>0</v>
      </c>
      <c r="N94" s="125" t="s">
        <v>701</v>
      </c>
      <c r="O94" s="80">
        <f t="shared" si="5"/>
        <v>4216000</v>
      </c>
    </row>
    <row r="95" spans="1:15" s="81" customFormat="1" ht="126" customHeight="1" x14ac:dyDescent="0.2">
      <c r="A95" s="118">
        <v>31</v>
      </c>
      <c r="B95" s="87" t="s">
        <v>542</v>
      </c>
      <c r="C95" s="83" t="s">
        <v>702</v>
      </c>
      <c r="D95" s="83" t="s">
        <v>703</v>
      </c>
      <c r="E95" s="84" t="s">
        <v>638</v>
      </c>
      <c r="F95" s="84" t="s">
        <v>3</v>
      </c>
      <c r="G95" s="84" t="s">
        <v>608</v>
      </c>
      <c r="H95" s="85" t="s">
        <v>704</v>
      </c>
      <c r="I95" s="79">
        <f>93100+24500</f>
        <v>117600</v>
      </c>
      <c r="J95" s="79">
        <v>5880</v>
      </c>
      <c r="K95" s="79">
        <v>5880</v>
      </c>
      <c r="L95" s="79">
        <v>0</v>
      </c>
      <c r="M95" s="79">
        <v>0</v>
      </c>
      <c r="N95" s="86">
        <v>0</v>
      </c>
      <c r="O95" s="80">
        <f t="shared" si="5"/>
        <v>105840</v>
      </c>
    </row>
    <row r="96" spans="1:15" s="81" customFormat="1" ht="165" customHeight="1" x14ac:dyDescent="0.2">
      <c r="A96" s="118">
        <v>32</v>
      </c>
      <c r="B96" s="87" t="s">
        <v>542</v>
      </c>
      <c r="C96" s="83" t="s">
        <v>705</v>
      </c>
      <c r="D96" s="83" t="s">
        <v>706</v>
      </c>
      <c r="E96" s="84" t="s">
        <v>643</v>
      </c>
      <c r="F96" s="84" t="s">
        <v>63</v>
      </c>
      <c r="G96" s="84" t="s">
        <v>608</v>
      </c>
      <c r="H96" s="85" t="s">
        <v>707</v>
      </c>
      <c r="I96" s="79">
        <v>127490</v>
      </c>
      <c r="J96" s="79">
        <v>6374.5</v>
      </c>
      <c r="K96" s="79">
        <v>6374.5</v>
      </c>
      <c r="L96" s="79">
        <v>0</v>
      </c>
      <c r="M96" s="79">
        <v>0</v>
      </c>
      <c r="N96" s="86">
        <v>0</v>
      </c>
      <c r="O96" s="80">
        <f t="shared" si="5"/>
        <v>114741</v>
      </c>
    </row>
    <row r="97" spans="1:15" s="81" customFormat="1" ht="129.94999999999999" customHeight="1" x14ac:dyDescent="0.2">
      <c r="A97" s="118">
        <v>33</v>
      </c>
      <c r="B97" s="87" t="s">
        <v>543</v>
      </c>
      <c r="C97" s="83" t="s">
        <v>708</v>
      </c>
      <c r="D97" s="83" t="s">
        <v>709</v>
      </c>
      <c r="E97" s="84" t="s">
        <v>626</v>
      </c>
      <c r="F97" s="84" t="s">
        <v>3</v>
      </c>
      <c r="G97" s="84" t="s">
        <v>710</v>
      </c>
      <c r="H97" s="85" t="s">
        <v>711</v>
      </c>
      <c r="I97" s="79">
        <v>20000</v>
      </c>
      <c r="J97" s="79">
        <v>1000</v>
      </c>
      <c r="K97" s="79">
        <v>1000</v>
      </c>
      <c r="L97" s="79">
        <v>0</v>
      </c>
      <c r="M97" s="79">
        <v>0</v>
      </c>
      <c r="N97" s="86">
        <v>0</v>
      </c>
      <c r="O97" s="80">
        <f>+I97-(SUM(J97:N97))</f>
        <v>18000</v>
      </c>
    </row>
    <row r="98" spans="1:15" s="81" customFormat="1" ht="147" customHeight="1" x14ac:dyDescent="0.2">
      <c r="A98" s="118">
        <v>34</v>
      </c>
      <c r="B98" s="87" t="s">
        <v>543</v>
      </c>
      <c r="C98" s="83" t="s">
        <v>712</v>
      </c>
      <c r="D98" s="83" t="s">
        <v>713</v>
      </c>
      <c r="E98" s="84" t="s">
        <v>714</v>
      </c>
      <c r="F98" s="84" t="s">
        <v>63</v>
      </c>
      <c r="G98" s="84" t="s">
        <v>715</v>
      </c>
      <c r="H98" s="85" t="s">
        <v>716</v>
      </c>
      <c r="I98" s="79">
        <v>202000</v>
      </c>
      <c r="J98" s="79">
        <v>0</v>
      </c>
      <c r="K98" s="79">
        <v>0</v>
      </c>
      <c r="L98" s="79">
        <v>0</v>
      </c>
      <c r="M98" s="79">
        <v>0</v>
      </c>
      <c r="N98" s="125" t="s">
        <v>701</v>
      </c>
      <c r="O98" s="80">
        <f t="shared" si="5"/>
        <v>202000</v>
      </c>
    </row>
    <row r="99" spans="1:15" s="81" customFormat="1" ht="126" customHeight="1" x14ac:dyDescent="0.2">
      <c r="A99" s="118">
        <v>35</v>
      </c>
      <c r="B99" s="87" t="s">
        <v>543</v>
      </c>
      <c r="C99" s="83" t="s">
        <v>717</v>
      </c>
      <c r="D99" s="83" t="s">
        <v>718</v>
      </c>
      <c r="E99" s="84" t="s">
        <v>719</v>
      </c>
      <c r="F99" s="84" t="s">
        <v>3</v>
      </c>
      <c r="G99" s="84" t="s">
        <v>608</v>
      </c>
      <c r="H99" s="85" t="s">
        <v>720</v>
      </c>
      <c r="I99" s="79">
        <v>321740</v>
      </c>
      <c r="J99" s="79">
        <v>16082.5</v>
      </c>
      <c r="K99" s="79">
        <v>16082.5</v>
      </c>
      <c r="L99" s="79">
        <v>0</v>
      </c>
      <c r="M99" s="79">
        <v>0</v>
      </c>
      <c r="N99" s="86">
        <v>0</v>
      </c>
      <c r="O99" s="80">
        <f t="shared" si="5"/>
        <v>289575</v>
      </c>
    </row>
    <row r="100" spans="1:15" s="81" customFormat="1" ht="144.94999999999999" customHeight="1" x14ac:dyDescent="0.2">
      <c r="A100" s="118">
        <v>36</v>
      </c>
      <c r="B100" s="87" t="s">
        <v>543</v>
      </c>
      <c r="C100" s="108" t="s">
        <v>555</v>
      </c>
      <c r="D100" s="83" t="s">
        <v>721</v>
      </c>
      <c r="E100" s="84" t="s">
        <v>719</v>
      </c>
      <c r="F100" s="84" t="s">
        <v>3</v>
      </c>
      <c r="G100" s="84" t="s">
        <v>608</v>
      </c>
      <c r="H100" s="85" t="s">
        <v>722</v>
      </c>
      <c r="I100" s="79">
        <v>10</v>
      </c>
      <c r="J100" s="79">
        <v>5</v>
      </c>
      <c r="K100" s="79">
        <v>5</v>
      </c>
      <c r="L100" s="79">
        <v>0</v>
      </c>
      <c r="M100" s="79">
        <v>0</v>
      </c>
      <c r="N100" s="86">
        <v>0</v>
      </c>
      <c r="O100" s="80">
        <f t="shared" si="5"/>
        <v>0</v>
      </c>
    </row>
    <row r="101" spans="1:15" s="81" customFormat="1" ht="111" customHeight="1" x14ac:dyDescent="0.2">
      <c r="A101" s="118">
        <v>37</v>
      </c>
      <c r="B101" s="87"/>
      <c r="C101" s="108" t="s">
        <v>555</v>
      </c>
      <c r="D101" s="83" t="s">
        <v>723</v>
      </c>
      <c r="E101" s="84" t="s">
        <v>55</v>
      </c>
      <c r="F101" s="84" t="s">
        <v>3</v>
      </c>
      <c r="G101" s="84" t="s">
        <v>724</v>
      </c>
      <c r="H101" s="85" t="s">
        <v>725</v>
      </c>
      <c r="I101" s="79">
        <v>120000</v>
      </c>
      <c r="J101" s="79">
        <v>6000</v>
      </c>
      <c r="K101" s="79">
        <v>6000</v>
      </c>
      <c r="L101" s="79">
        <v>0</v>
      </c>
      <c r="M101" s="79">
        <v>0</v>
      </c>
      <c r="N101" s="79">
        <v>0</v>
      </c>
      <c r="O101" s="80">
        <f t="shared" si="5"/>
        <v>108000</v>
      </c>
    </row>
    <row r="102" spans="1:15" s="81" customFormat="1" ht="225" customHeight="1" x14ac:dyDescent="0.2">
      <c r="A102" s="118">
        <v>38</v>
      </c>
      <c r="B102" s="87">
        <v>242796</v>
      </c>
      <c r="C102" s="109" t="s">
        <v>378</v>
      </c>
      <c r="D102" s="83" t="s">
        <v>379</v>
      </c>
      <c r="E102" s="84" t="s">
        <v>578</v>
      </c>
      <c r="F102" s="84" t="s">
        <v>579</v>
      </c>
      <c r="G102" s="84" t="s">
        <v>580</v>
      </c>
      <c r="H102" s="127" t="s">
        <v>726</v>
      </c>
      <c r="I102" s="79">
        <v>1354042.8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80">
        <f t="shared" si="5"/>
        <v>1354042.8</v>
      </c>
    </row>
    <row r="103" spans="1:15" s="81" customFormat="1" ht="223.5" customHeight="1" x14ac:dyDescent="0.2">
      <c r="A103" s="118">
        <v>39</v>
      </c>
      <c r="B103" s="87">
        <v>242796</v>
      </c>
      <c r="C103" s="109" t="s">
        <v>378</v>
      </c>
      <c r="D103" s="83" t="s">
        <v>379</v>
      </c>
      <c r="E103" s="84" t="s">
        <v>585</v>
      </c>
      <c r="F103" s="84" t="s">
        <v>63</v>
      </c>
      <c r="G103" s="84" t="s">
        <v>580</v>
      </c>
      <c r="H103" s="127" t="s">
        <v>727</v>
      </c>
      <c r="I103" s="79">
        <v>79200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80">
        <f t="shared" si="5"/>
        <v>79200</v>
      </c>
    </row>
    <row r="104" spans="1:15" s="81" customFormat="1" ht="188.1" customHeight="1" x14ac:dyDescent="0.2">
      <c r="A104" s="118">
        <v>40</v>
      </c>
      <c r="B104" s="87">
        <v>242796</v>
      </c>
      <c r="C104" s="109" t="s">
        <v>378</v>
      </c>
      <c r="D104" s="83" t="s">
        <v>379</v>
      </c>
      <c r="E104" s="84" t="s">
        <v>631</v>
      </c>
      <c r="F104" s="84" t="s">
        <v>288</v>
      </c>
      <c r="G104" s="84" t="s">
        <v>660</v>
      </c>
      <c r="H104" s="127" t="s">
        <v>728</v>
      </c>
      <c r="I104" s="79">
        <v>554946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80">
        <f t="shared" si="5"/>
        <v>554946</v>
      </c>
    </row>
    <row r="105" spans="1:15" s="81" customFormat="1" ht="224.25" customHeight="1" x14ac:dyDescent="0.2">
      <c r="A105" s="118">
        <v>41</v>
      </c>
      <c r="B105" s="87">
        <v>242796</v>
      </c>
      <c r="C105" s="109" t="s">
        <v>378</v>
      </c>
      <c r="D105" s="83" t="s">
        <v>379</v>
      </c>
      <c r="E105" s="84" t="s">
        <v>585</v>
      </c>
      <c r="F105" s="84" t="s">
        <v>63</v>
      </c>
      <c r="G105" s="84" t="s">
        <v>580</v>
      </c>
      <c r="H105" s="127" t="s">
        <v>729</v>
      </c>
      <c r="I105" s="79">
        <v>18000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80">
        <f t="shared" si="5"/>
        <v>18000</v>
      </c>
    </row>
    <row r="106" spans="1:15" s="81" customFormat="1" ht="207" customHeight="1" x14ac:dyDescent="0.2">
      <c r="A106" s="128">
        <v>42</v>
      </c>
      <c r="B106" s="129">
        <v>242796</v>
      </c>
      <c r="C106" s="130" t="s">
        <v>378</v>
      </c>
      <c r="D106" s="131" t="s">
        <v>379</v>
      </c>
      <c r="E106" s="132" t="s">
        <v>697</v>
      </c>
      <c r="F106" s="132" t="s">
        <v>698</v>
      </c>
      <c r="G106" s="132" t="s">
        <v>699</v>
      </c>
      <c r="H106" s="133" t="s">
        <v>730</v>
      </c>
      <c r="I106" s="134">
        <v>2364000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5">
        <f t="shared" si="5"/>
        <v>2364000</v>
      </c>
    </row>
    <row r="107" spans="1:15" ht="20.100000000000001" customHeight="1" x14ac:dyDescent="0.45">
      <c r="A107" s="66" t="s">
        <v>65</v>
      </c>
      <c r="B107" s="67"/>
      <c r="C107" s="68"/>
      <c r="D107" s="68"/>
      <c r="E107" s="69"/>
      <c r="F107" s="70"/>
      <c r="G107" s="70"/>
      <c r="H107" s="70"/>
      <c r="I107" s="71">
        <f>SUM(I108)</f>
        <v>0</v>
      </c>
      <c r="J107" s="71">
        <f t="shared" ref="J107:O107" si="6">SUM(J108)</f>
        <v>0</v>
      </c>
      <c r="K107" s="71">
        <f t="shared" si="6"/>
        <v>0</v>
      </c>
      <c r="L107" s="71">
        <f t="shared" si="6"/>
        <v>0</v>
      </c>
      <c r="M107" s="71">
        <f t="shared" si="6"/>
        <v>0</v>
      </c>
      <c r="N107" s="71">
        <f t="shared" si="6"/>
        <v>0</v>
      </c>
      <c r="O107" s="88">
        <f t="shared" si="6"/>
        <v>0</v>
      </c>
    </row>
    <row r="108" spans="1:15" s="96" customFormat="1" ht="20.100000000000001" customHeight="1" x14ac:dyDescent="0.2">
      <c r="A108" s="89"/>
      <c r="B108" s="90"/>
      <c r="C108" s="91"/>
      <c r="D108" s="91"/>
      <c r="E108" s="92"/>
      <c r="F108" s="93"/>
      <c r="G108" s="93"/>
      <c r="H108" s="93"/>
      <c r="I108" s="94"/>
      <c r="J108" s="94"/>
      <c r="K108" s="94"/>
      <c r="L108" s="94"/>
      <c r="M108" s="94"/>
      <c r="N108" s="94"/>
      <c r="O108" s="95"/>
    </row>
    <row r="109" spans="1:15" s="100" customFormat="1" ht="20.100000000000001" customHeight="1" thickBot="1" x14ac:dyDescent="0.25">
      <c r="A109" s="316" t="s">
        <v>731</v>
      </c>
      <c r="B109" s="317"/>
      <c r="C109" s="317"/>
      <c r="D109" s="317"/>
      <c r="E109" s="317"/>
      <c r="F109" s="317"/>
      <c r="G109" s="317"/>
      <c r="H109" s="318"/>
      <c r="I109" s="97">
        <f t="shared" ref="I109:O109" si="7">+I12+I64+I107+I8</f>
        <v>29949070.460000001</v>
      </c>
      <c r="J109" s="98">
        <f t="shared" si="7"/>
        <v>871812.13</v>
      </c>
      <c r="K109" s="98">
        <f t="shared" si="7"/>
        <v>871812.13</v>
      </c>
      <c r="L109" s="98">
        <f t="shared" si="7"/>
        <v>280213.75</v>
      </c>
      <c r="M109" s="98">
        <f t="shared" si="7"/>
        <v>280213.75</v>
      </c>
      <c r="N109" s="97">
        <f t="shared" si="7"/>
        <v>0</v>
      </c>
      <c r="O109" s="99">
        <f t="shared" si="7"/>
        <v>27645018.699999999</v>
      </c>
    </row>
    <row r="177" spans="1:16" ht="21.75" x14ac:dyDescent="0.45">
      <c r="A177" s="314" t="s">
        <v>66</v>
      </c>
      <c r="B177" s="314"/>
      <c r="C177" s="314"/>
      <c r="D177" s="314"/>
      <c r="E177" s="314" t="s">
        <v>67</v>
      </c>
      <c r="F177" s="314"/>
      <c r="G177" s="314"/>
      <c r="H177" s="314" t="s">
        <v>67</v>
      </c>
      <c r="I177" s="314"/>
      <c r="J177" s="314"/>
      <c r="K177" s="314"/>
      <c r="L177" s="315" t="s">
        <v>68</v>
      </c>
      <c r="M177" s="315"/>
      <c r="N177" s="315"/>
      <c r="O177" s="315"/>
      <c r="P177" s="101"/>
    </row>
    <row r="178" spans="1:16" ht="21.75" x14ac:dyDescent="0.45">
      <c r="A178" s="314" t="s">
        <v>334</v>
      </c>
      <c r="B178" s="314"/>
      <c r="C178" s="314"/>
      <c r="D178" s="314"/>
      <c r="E178" s="314" t="s">
        <v>335</v>
      </c>
      <c r="F178" s="314"/>
      <c r="G178" s="314"/>
      <c r="H178" s="314" t="s">
        <v>69</v>
      </c>
      <c r="I178" s="314"/>
      <c r="J178" s="314"/>
      <c r="K178" s="314"/>
      <c r="L178" s="315" t="s">
        <v>70</v>
      </c>
      <c r="M178" s="315"/>
      <c r="N178" s="315"/>
      <c r="O178" s="315"/>
      <c r="P178" s="101"/>
    </row>
    <row r="179" spans="1:16" ht="21.75" x14ac:dyDescent="0.45">
      <c r="A179" s="314" t="s">
        <v>336</v>
      </c>
      <c r="B179" s="314"/>
      <c r="C179" s="314"/>
      <c r="D179" s="314"/>
      <c r="E179" s="314" t="s">
        <v>71</v>
      </c>
      <c r="F179" s="314"/>
      <c r="G179" s="314"/>
      <c r="H179" s="314" t="s">
        <v>72</v>
      </c>
      <c r="I179" s="314"/>
      <c r="J179" s="314"/>
      <c r="K179" s="314"/>
      <c r="L179" s="315" t="s">
        <v>73</v>
      </c>
      <c r="M179" s="315"/>
      <c r="N179" s="315"/>
      <c r="O179" s="315"/>
      <c r="P179" s="101"/>
    </row>
  </sheetData>
  <mergeCells count="30">
    <mergeCell ref="A179:D179"/>
    <mergeCell ref="E179:G179"/>
    <mergeCell ref="H179:K179"/>
    <mergeCell ref="L179:O179"/>
    <mergeCell ref="J6:K6"/>
    <mergeCell ref="A178:D178"/>
    <mergeCell ref="E178:G178"/>
    <mergeCell ref="H178:K178"/>
    <mergeCell ref="L178:O178"/>
    <mergeCell ref="A109:H109"/>
    <mergeCell ref="A177:D177"/>
    <mergeCell ref="E177:G177"/>
    <mergeCell ref="H177:K177"/>
    <mergeCell ref="L177:O177"/>
    <mergeCell ref="A1:O1"/>
    <mergeCell ref="A2:O2"/>
    <mergeCell ref="A3:O3"/>
    <mergeCell ref="A5:A7"/>
    <mergeCell ref="B5:I5"/>
    <mergeCell ref="J5:N5"/>
    <mergeCell ref="O5:O7"/>
    <mergeCell ref="B6:B7"/>
    <mergeCell ref="C6:C7"/>
    <mergeCell ref="D6:D7"/>
    <mergeCell ref="L6:N6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1"/>
  <sheetViews>
    <sheetView workbookViewId="0">
      <selection sqref="A1:O1"/>
    </sheetView>
  </sheetViews>
  <sheetFormatPr defaultRowHeight="19.5" x14ac:dyDescent="0.45"/>
  <cols>
    <col min="1" max="1" width="4.625" style="102" customWidth="1"/>
    <col min="2" max="2" width="9.125" style="157" customWidth="1"/>
    <col min="3" max="3" width="10.625" style="102" customWidth="1"/>
    <col min="4" max="4" width="16.625" style="102" customWidth="1"/>
    <col min="5" max="5" width="22.625" style="104" customWidth="1"/>
    <col min="6" max="7" width="17.125" style="56" customWidth="1"/>
    <col min="8" max="8" width="28.125" style="56" customWidth="1"/>
    <col min="9" max="9" width="12.625" style="105" customWidth="1"/>
    <col min="10" max="13" width="11.625" style="56" customWidth="1"/>
    <col min="14" max="14" width="9.625" style="56" customWidth="1"/>
    <col min="15" max="15" width="11.625" style="56" customWidth="1"/>
    <col min="16" max="16384" width="9" style="56"/>
  </cols>
  <sheetData>
    <row r="1" spans="1:16" ht="21" x14ac:dyDescent="0.45">
      <c r="A1" s="293" t="s">
        <v>12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6" ht="21" x14ac:dyDescent="0.45">
      <c r="A2" s="293" t="s">
        <v>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6" ht="21" x14ac:dyDescent="0.45">
      <c r="A3" s="293" t="s">
        <v>732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60" customFormat="1" ht="20.25" thickBot="1" x14ac:dyDescent="0.5">
      <c r="A4" s="57"/>
      <c r="B4" s="136"/>
      <c r="C4" s="57"/>
      <c r="D4" s="57"/>
      <c r="E4" s="59"/>
      <c r="I4" s="61"/>
    </row>
    <row r="5" spans="1:16" s="63" customFormat="1" ht="18.75" x14ac:dyDescent="0.4">
      <c r="A5" s="294" t="s">
        <v>14</v>
      </c>
      <c r="B5" s="297" t="s">
        <v>15</v>
      </c>
      <c r="C5" s="298"/>
      <c r="D5" s="298"/>
      <c r="E5" s="298"/>
      <c r="F5" s="298"/>
      <c r="G5" s="298"/>
      <c r="H5" s="298"/>
      <c r="I5" s="299"/>
      <c r="J5" s="300" t="s">
        <v>16</v>
      </c>
      <c r="K5" s="301"/>
      <c r="L5" s="301"/>
      <c r="M5" s="301"/>
      <c r="N5" s="302"/>
      <c r="O5" s="303" t="s">
        <v>17</v>
      </c>
      <c r="P5" s="62"/>
    </row>
    <row r="6" spans="1:16" s="64" customFormat="1" ht="18.75" x14ac:dyDescent="0.2">
      <c r="A6" s="295"/>
      <c r="B6" s="319" t="s">
        <v>18</v>
      </c>
      <c r="C6" s="307" t="s">
        <v>0</v>
      </c>
      <c r="D6" s="307" t="s">
        <v>19</v>
      </c>
      <c r="E6" s="311" t="s">
        <v>20</v>
      </c>
      <c r="F6" s="307" t="s">
        <v>21</v>
      </c>
      <c r="G6" s="307" t="s">
        <v>22</v>
      </c>
      <c r="H6" s="307" t="s">
        <v>23</v>
      </c>
      <c r="I6" s="313" t="s">
        <v>24</v>
      </c>
      <c r="J6" s="308" t="s">
        <v>25</v>
      </c>
      <c r="K6" s="309"/>
      <c r="L6" s="308" t="s">
        <v>26</v>
      </c>
      <c r="M6" s="309"/>
      <c r="N6" s="310"/>
      <c r="O6" s="304"/>
    </row>
    <row r="7" spans="1:16" s="63" customFormat="1" ht="75" x14ac:dyDescent="0.4">
      <c r="A7" s="296"/>
      <c r="B7" s="319"/>
      <c r="C7" s="307"/>
      <c r="D7" s="307"/>
      <c r="E7" s="312"/>
      <c r="F7" s="307"/>
      <c r="G7" s="307"/>
      <c r="H7" s="307"/>
      <c r="I7" s="313"/>
      <c r="J7" s="65" t="s">
        <v>27</v>
      </c>
      <c r="K7" s="65" t="s">
        <v>28</v>
      </c>
      <c r="L7" s="65" t="s">
        <v>27</v>
      </c>
      <c r="M7" s="65" t="s">
        <v>28</v>
      </c>
      <c r="N7" s="65" t="s">
        <v>339</v>
      </c>
      <c r="O7" s="305"/>
      <c r="P7" s="62"/>
    </row>
    <row r="8" spans="1:16" x14ac:dyDescent="0.45">
      <c r="A8" s="66" t="s">
        <v>75</v>
      </c>
      <c r="B8" s="137"/>
      <c r="C8" s="68"/>
      <c r="D8" s="68"/>
      <c r="E8" s="69"/>
      <c r="F8" s="70"/>
      <c r="G8" s="70"/>
      <c r="H8" s="70"/>
      <c r="I8" s="71">
        <f t="shared" ref="I8:O8" si="0">SUM(I9:I9)</f>
        <v>26600</v>
      </c>
      <c r="J8" s="71">
        <f t="shared" si="0"/>
        <v>0</v>
      </c>
      <c r="K8" s="71">
        <f t="shared" si="0"/>
        <v>0</v>
      </c>
      <c r="L8" s="71">
        <f t="shared" si="0"/>
        <v>13300</v>
      </c>
      <c r="M8" s="71">
        <f t="shared" si="0"/>
        <v>13300</v>
      </c>
      <c r="N8" s="71">
        <f t="shared" si="0"/>
        <v>0</v>
      </c>
      <c r="O8" s="88">
        <f t="shared" si="0"/>
        <v>0</v>
      </c>
    </row>
    <row r="9" spans="1:16" s="81" customFormat="1" ht="117" x14ac:dyDescent="0.2">
      <c r="A9" s="72">
        <v>1</v>
      </c>
      <c r="B9" s="138" t="s">
        <v>733</v>
      </c>
      <c r="C9" s="82" t="s">
        <v>734</v>
      </c>
      <c r="D9" s="75" t="s">
        <v>735</v>
      </c>
      <c r="E9" s="76" t="s">
        <v>736</v>
      </c>
      <c r="F9" s="76" t="s">
        <v>369</v>
      </c>
      <c r="G9" s="76" t="s">
        <v>549</v>
      </c>
      <c r="H9" s="77" t="s">
        <v>737</v>
      </c>
      <c r="I9" s="78">
        <v>26600</v>
      </c>
      <c r="J9" s="79">
        <v>0</v>
      </c>
      <c r="K9" s="79">
        <v>0</v>
      </c>
      <c r="L9" s="79">
        <v>13300</v>
      </c>
      <c r="M9" s="79">
        <v>13300</v>
      </c>
      <c r="N9" s="79">
        <v>0</v>
      </c>
      <c r="O9" s="139">
        <f t="shared" ref="O9:O87" si="1">+I9-(SUM(J9:N9))</f>
        <v>0</v>
      </c>
    </row>
    <row r="10" spans="1:16" x14ac:dyDescent="0.45">
      <c r="A10" s="66" t="s">
        <v>30</v>
      </c>
      <c r="B10" s="137"/>
      <c r="C10" s="68"/>
      <c r="D10" s="68"/>
      <c r="E10" s="69"/>
      <c r="F10" s="70"/>
      <c r="G10" s="70"/>
      <c r="H10" s="70"/>
      <c r="I10" s="71">
        <f>SUM(I11:I59)</f>
        <v>10809491</v>
      </c>
      <c r="J10" s="71">
        <f t="shared" ref="J10:O10" si="2">SUM(J11:J59)</f>
        <v>617755.1</v>
      </c>
      <c r="K10" s="71">
        <f t="shared" si="2"/>
        <v>617755.1</v>
      </c>
      <c r="L10" s="71">
        <f t="shared" si="2"/>
        <v>56078.32</v>
      </c>
      <c r="M10" s="71">
        <f t="shared" si="2"/>
        <v>56078.32</v>
      </c>
      <c r="N10" s="71">
        <f t="shared" si="2"/>
        <v>0</v>
      </c>
      <c r="O10" s="71">
        <f t="shared" si="2"/>
        <v>9461824.1600000001</v>
      </c>
    </row>
    <row r="11" spans="1:16" s="81" customFormat="1" ht="97.5" x14ac:dyDescent="0.2">
      <c r="A11" s="72">
        <v>1</v>
      </c>
      <c r="B11" s="138" t="s">
        <v>738</v>
      </c>
      <c r="C11" s="82" t="s">
        <v>739</v>
      </c>
      <c r="D11" s="75" t="s">
        <v>740</v>
      </c>
      <c r="E11" s="76" t="s">
        <v>5</v>
      </c>
      <c r="F11" s="76" t="s">
        <v>6</v>
      </c>
      <c r="G11" s="76" t="s">
        <v>741</v>
      </c>
      <c r="H11" s="77" t="s">
        <v>94</v>
      </c>
      <c r="I11" s="78">
        <v>1034000</v>
      </c>
      <c r="J11" s="79">
        <v>51700</v>
      </c>
      <c r="K11" s="79">
        <v>51700</v>
      </c>
      <c r="L11" s="79">
        <v>0</v>
      </c>
      <c r="M11" s="79">
        <v>0</v>
      </c>
      <c r="N11" s="86">
        <v>0</v>
      </c>
      <c r="O11" s="139">
        <f t="shared" si="1"/>
        <v>930600</v>
      </c>
    </row>
    <row r="12" spans="1:16" s="81" customFormat="1" ht="97.5" x14ac:dyDescent="0.2">
      <c r="A12" s="72">
        <v>2</v>
      </c>
      <c r="B12" s="138" t="s">
        <v>742</v>
      </c>
      <c r="C12" s="82" t="s">
        <v>743</v>
      </c>
      <c r="D12" s="75" t="s">
        <v>744</v>
      </c>
      <c r="E12" s="76" t="s">
        <v>5</v>
      </c>
      <c r="F12" s="76" t="s">
        <v>6</v>
      </c>
      <c r="G12" s="76" t="s">
        <v>43</v>
      </c>
      <c r="H12" s="77" t="s">
        <v>94</v>
      </c>
      <c r="I12" s="78">
        <v>398000</v>
      </c>
      <c r="J12" s="79">
        <v>19900</v>
      </c>
      <c r="K12" s="79">
        <v>19900</v>
      </c>
      <c r="L12" s="79">
        <v>0</v>
      </c>
      <c r="M12" s="79">
        <v>0</v>
      </c>
      <c r="N12" s="86">
        <v>0</v>
      </c>
      <c r="O12" s="80">
        <f t="shared" si="1"/>
        <v>358200</v>
      </c>
    </row>
    <row r="13" spans="1:16" s="81" customFormat="1" ht="155.25" x14ac:dyDescent="0.2">
      <c r="A13" s="72">
        <v>3</v>
      </c>
      <c r="B13" s="140" t="s">
        <v>742</v>
      </c>
      <c r="C13" s="106" t="s">
        <v>745</v>
      </c>
      <c r="D13" s="83" t="s">
        <v>746</v>
      </c>
      <c r="E13" s="84" t="s">
        <v>747</v>
      </c>
      <c r="F13" s="84" t="s">
        <v>9</v>
      </c>
      <c r="G13" s="84" t="s">
        <v>748</v>
      </c>
      <c r="H13" s="85" t="s">
        <v>749</v>
      </c>
      <c r="I13" s="79">
        <v>54280</v>
      </c>
      <c r="J13" s="79">
        <v>0</v>
      </c>
      <c r="K13" s="79">
        <v>0</v>
      </c>
      <c r="L13" s="79">
        <v>27140</v>
      </c>
      <c r="M13" s="79">
        <v>27140</v>
      </c>
      <c r="N13" s="86">
        <v>0</v>
      </c>
      <c r="O13" s="80">
        <f t="shared" si="1"/>
        <v>0</v>
      </c>
    </row>
    <row r="14" spans="1:16" s="81" customFormat="1" ht="117" x14ac:dyDescent="0.2">
      <c r="A14" s="72">
        <v>4</v>
      </c>
      <c r="B14" s="140" t="s">
        <v>750</v>
      </c>
      <c r="C14" s="106" t="s">
        <v>751</v>
      </c>
      <c r="D14" s="83" t="s">
        <v>752</v>
      </c>
      <c r="E14" s="84" t="s">
        <v>144</v>
      </c>
      <c r="F14" s="84" t="s">
        <v>9</v>
      </c>
      <c r="G14" s="84" t="s">
        <v>145</v>
      </c>
      <c r="H14" s="85" t="s">
        <v>753</v>
      </c>
      <c r="I14" s="79">
        <v>150000</v>
      </c>
      <c r="J14" s="79">
        <v>7500</v>
      </c>
      <c r="K14" s="79">
        <v>7500</v>
      </c>
      <c r="L14" s="79">
        <v>0</v>
      </c>
      <c r="M14" s="79">
        <v>0</v>
      </c>
      <c r="N14" s="86">
        <v>0</v>
      </c>
      <c r="O14" s="80">
        <f t="shared" si="1"/>
        <v>135000</v>
      </c>
    </row>
    <row r="15" spans="1:16" s="81" customFormat="1" ht="97.5" x14ac:dyDescent="0.2">
      <c r="A15" s="72">
        <v>5</v>
      </c>
      <c r="B15" s="140" t="s">
        <v>754</v>
      </c>
      <c r="C15" s="106" t="s">
        <v>755</v>
      </c>
      <c r="D15" s="83" t="s">
        <v>756</v>
      </c>
      <c r="E15" s="84" t="s">
        <v>5</v>
      </c>
      <c r="F15" s="84" t="s">
        <v>6</v>
      </c>
      <c r="G15" s="84" t="s">
        <v>33</v>
      </c>
      <c r="H15" s="85" t="s">
        <v>94</v>
      </c>
      <c r="I15" s="79">
        <v>89000</v>
      </c>
      <c r="J15" s="79">
        <v>4450</v>
      </c>
      <c r="K15" s="79">
        <v>4450</v>
      </c>
      <c r="L15" s="79">
        <v>0</v>
      </c>
      <c r="M15" s="79">
        <v>0</v>
      </c>
      <c r="N15" s="86">
        <v>0</v>
      </c>
      <c r="O15" s="80">
        <f t="shared" si="1"/>
        <v>80100</v>
      </c>
    </row>
    <row r="16" spans="1:16" s="81" customFormat="1" ht="97.5" x14ac:dyDescent="0.2">
      <c r="A16" s="72">
        <v>6</v>
      </c>
      <c r="B16" s="140" t="s">
        <v>757</v>
      </c>
      <c r="C16" s="106" t="s">
        <v>758</v>
      </c>
      <c r="D16" s="83" t="s">
        <v>759</v>
      </c>
      <c r="E16" s="84" t="s">
        <v>5</v>
      </c>
      <c r="F16" s="84" t="s">
        <v>6</v>
      </c>
      <c r="G16" s="84" t="s">
        <v>760</v>
      </c>
      <c r="H16" s="85" t="s">
        <v>94</v>
      </c>
      <c r="I16" s="79">
        <v>628000</v>
      </c>
      <c r="J16" s="79">
        <v>31400</v>
      </c>
      <c r="K16" s="79">
        <v>31400</v>
      </c>
      <c r="L16" s="79">
        <v>0</v>
      </c>
      <c r="M16" s="79">
        <v>0</v>
      </c>
      <c r="N16" s="141"/>
      <c r="O16" s="80">
        <f t="shared" si="1"/>
        <v>565200</v>
      </c>
    </row>
    <row r="17" spans="1:15" s="81" customFormat="1" ht="97.5" x14ac:dyDescent="0.2">
      <c r="A17" s="72">
        <v>7</v>
      </c>
      <c r="B17" s="140" t="s">
        <v>761</v>
      </c>
      <c r="C17" s="106" t="s">
        <v>762</v>
      </c>
      <c r="D17" s="83" t="s">
        <v>763</v>
      </c>
      <c r="E17" s="84" t="s">
        <v>5</v>
      </c>
      <c r="F17" s="84" t="s">
        <v>6</v>
      </c>
      <c r="G17" s="84" t="s">
        <v>124</v>
      </c>
      <c r="H17" s="85" t="s">
        <v>94</v>
      </c>
      <c r="I17" s="79">
        <v>341000</v>
      </c>
      <c r="J17" s="79">
        <v>17050</v>
      </c>
      <c r="K17" s="79">
        <v>17050</v>
      </c>
      <c r="L17" s="79">
        <v>0</v>
      </c>
      <c r="M17" s="79">
        <v>0</v>
      </c>
      <c r="N17" s="86">
        <v>0</v>
      </c>
      <c r="O17" s="80">
        <f t="shared" si="1"/>
        <v>306900</v>
      </c>
    </row>
    <row r="18" spans="1:15" s="81" customFormat="1" ht="117" x14ac:dyDescent="0.2">
      <c r="A18" s="72">
        <v>8</v>
      </c>
      <c r="B18" s="140" t="s">
        <v>764</v>
      </c>
      <c r="C18" s="106" t="s">
        <v>765</v>
      </c>
      <c r="D18" s="83" t="s">
        <v>766</v>
      </c>
      <c r="E18" s="84" t="s">
        <v>154</v>
      </c>
      <c r="F18" s="84" t="s">
        <v>48</v>
      </c>
      <c r="G18" s="84" t="s">
        <v>155</v>
      </c>
      <c r="H18" s="85" t="s">
        <v>767</v>
      </c>
      <c r="I18" s="79">
        <v>209000</v>
      </c>
      <c r="J18" s="79">
        <v>0</v>
      </c>
      <c r="K18" s="79">
        <v>0</v>
      </c>
      <c r="L18" s="79">
        <v>1382</v>
      </c>
      <c r="M18" s="79">
        <v>1382</v>
      </c>
      <c r="N18" s="86">
        <v>0</v>
      </c>
      <c r="O18" s="80">
        <f t="shared" si="1"/>
        <v>206236</v>
      </c>
    </row>
    <row r="19" spans="1:15" s="81" customFormat="1" ht="97.5" x14ac:dyDescent="0.2">
      <c r="A19" s="72">
        <v>9</v>
      </c>
      <c r="B19" s="140" t="s">
        <v>768</v>
      </c>
      <c r="C19" s="106" t="s">
        <v>769</v>
      </c>
      <c r="D19" s="83" t="s">
        <v>770</v>
      </c>
      <c r="E19" s="84" t="s">
        <v>5</v>
      </c>
      <c r="F19" s="84" t="s">
        <v>6</v>
      </c>
      <c r="G19" s="84" t="s">
        <v>47</v>
      </c>
      <c r="H19" s="85" t="s">
        <v>94</v>
      </c>
      <c r="I19" s="79">
        <v>158000</v>
      </c>
      <c r="J19" s="79">
        <v>7900</v>
      </c>
      <c r="K19" s="79">
        <v>7900</v>
      </c>
      <c r="L19" s="79">
        <v>0</v>
      </c>
      <c r="M19" s="79">
        <v>0</v>
      </c>
      <c r="N19" s="86">
        <v>0</v>
      </c>
      <c r="O19" s="80">
        <f t="shared" si="1"/>
        <v>142200</v>
      </c>
    </row>
    <row r="20" spans="1:15" s="81" customFormat="1" ht="97.5" x14ac:dyDescent="0.2">
      <c r="A20" s="72">
        <v>10</v>
      </c>
      <c r="B20" s="140" t="s">
        <v>768</v>
      </c>
      <c r="C20" s="106" t="s">
        <v>771</v>
      </c>
      <c r="D20" s="83" t="s">
        <v>772</v>
      </c>
      <c r="E20" s="84" t="s">
        <v>5</v>
      </c>
      <c r="F20" s="84" t="s">
        <v>6</v>
      </c>
      <c r="G20" s="84" t="s">
        <v>36</v>
      </c>
      <c r="H20" s="85" t="s">
        <v>392</v>
      </c>
      <c r="I20" s="79">
        <v>2250</v>
      </c>
      <c r="J20" s="79">
        <v>0</v>
      </c>
      <c r="K20" s="79">
        <v>0</v>
      </c>
      <c r="L20" s="79">
        <v>0</v>
      </c>
      <c r="M20" s="79">
        <v>0</v>
      </c>
      <c r="N20" s="29" t="s">
        <v>39</v>
      </c>
      <c r="O20" s="80">
        <f t="shared" si="1"/>
        <v>2250</v>
      </c>
    </row>
    <row r="21" spans="1:15" s="81" customFormat="1" ht="97.5" x14ac:dyDescent="0.2">
      <c r="A21" s="72">
        <v>11</v>
      </c>
      <c r="B21" s="140" t="s">
        <v>768</v>
      </c>
      <c r="C21" s="106" t="s">
        <v>773</v>
      </c>
      <c r="D21" s="83" t="s">
        <v>774</v>
      </c>
      <c r="E21" s="84" t="s">
        <v>5</v>
      </c>
      <c r="F21" s="84" t="s">
        <v>6</v>
      </c>
      <c r="G21" s="84" t="s">
        <v>47</v>
      </c>
      <c r="H21" s="85" t="s">
        <v>94</v>
      </c>
      <c r="I21" s="79">
        <v>145000</v>
      </c>
      <c r="J21" s="79">
        <v>7250</v>
      </c>
      <c r="K21" s="79">
        <v>7250</v>
      </c>
      <c r="L21" s="79">
        <v>0</v>
      </c>
      <c r="M21" s="79">
        <v>0</v>
      </c>
      <c r="N21" s="86">
        <v>0</v>
      </c>
      <c r="O21" s="80">
        <f t="shared" si="1"/>
        <v>130500</v>
      </c>
    </row>
    <row r="22" spans="1:15" s="81" customFormat="1" ht="117" x14ac:dyDescent="0.2">
      <c r="A22" s="72">
        <v>12</v>
      </c>
      <c r="B22" s="140" t="s">
        <v>768</v>
      </c>
      <c r="C22" s="83" t="s">
        <v>775</v>
      </c>
      <c r="D22" s="83" t="s">
        <v>776</v>
      </c>
      <c r="E22" s="84" t="s">
        <v>35</v>
      </c>
      <c r="F22" s="84" t="s">
        <v>6</v>
      </c>
      <c r="G22" s="84" t="s">
        <v>44</v>
      </c>
      <c r="H22" s="85" t="s">
        <v>777</v>
      </c>
      <c r="I22" s="79">
        <v>60000</v>
      </c>
      <c r="J22" s="79">
        <v>3000</v>
      </c>
      <c r="K22" s="79">
        <v>3000</v>
      </c>
      <c r="L22" s="79">
        <v>0</v>
      </c>
      <c r="M22" s="79">
        <v>0</v>
      </c>
      <c r="N22" s="86">
        <v>0</v>
      </c>
      <c r="O22" s="80">
        <f t="shared" si="1"/>
        <v>54000</v>
      </c>
    </row>
    <row r="23" spans="1:15" s="81" customFormat="1" ht="232.5" x14ac:dyDescent="0.2">
      <c r="A23" s="72">
        <v>13</v>
      </c>
      <c r="B23" s="140" t="s">
        <v>778</v>
      </c>
      <c r="C23" s="106" t="s">
        <v>779</v>
      </c>
      <c r="D23" s="83" t="s">
        <v>780</v>
      </c>
      <c r="E23" s="84" t="s">
        <v>781</v>
      </c>
      <c r="F23" s="84" t="s">
        <v>782</v>
      </c>
      <c r="G23" s="84" t="s">
        <v>49</v>
      </c>
      <c r="H23" s="85" t="s">
        <v>783</v>
      </c>
      <c r="I23" s="79">
        <v>29000</v>
      </c>
      <c r="J23" s="79">
        <v>14500</v>
      </c>
      <c r="K23" s="79">
        <v>14500</v>
      </c>
      <c r="L23" s="79">
        <v>0</v>
      </c>
      <c r="M23" s="79">
        <v>0</v>
      </c>
      <c r="N23" s="86">
        <v>0</v>
      </c>
      <c r="O23" s="80">
        <f t="shared" si="1"/>
        <v>0</v>
      </c>
    </row>
    <row r="24" spans="1:15" s="81" customFormat="1" ht="97.5" x14ac:dyDescent="0.2">
      <c r="A24" s="72">
        <v>14</v>
      </c>
      <c r="B24" s="140" t="s">
        <v>778</v>
      </c>
      <c r="C24" s="106" t="s">
        <v>784</v>
      </c>
      <c r="D24" s="83" t="s">
        <v>785</v>
      </c>
      <c r="E24" s="84" t="s">
        <v>5</v>
      </c>
      <c r="F24" s="84" t="s">
        <v>6</v>
      </c>
      <c r="G24" s="84" t="s">
        <v>43</v>
      </c>
      <c r="H24" s="85" t="s">
        <v>94</v>
      </c>
      <c r="I24" s="79">
        <v>377000</v>
      </c>
      <c r="J24" s="79">
        <v>18850</v>
      </c>
      <c r="K24" s="79">
        <v>18850</v>
      </c>
      <c r="L24" s="79">
        <v>0</v>
      </c>
      <c r="M24" s="79">
        <v>0</v>
      </c>
      <c r="N24" s="86">
        <v>0</v>
      </c>
      <c r="O24" s="80">
        <f t="shared" si="1"/>
        <v>339300</v>
      </c>
    </row>
    <row r="25" spans="1:15" s="81" customFormat="1" ht="135.75" x14ac:dyDescent="0.2">
      <c r="A25" s="72">
        <v>15</v>
      </c>
      <c r="B25" s="140" t="s">
        <v>786</v>
      </c>
      <c r="C25" s="106" t="s">
        <v>787</v>
      </c>
      <c r="D25" s="83" t="s">
        <v>788</v>
      </c>
      <c r="E25" s="84" t="s">
        <v>789</v>
      </c>
      <c r="F25" s="84" t="s">
        <v>9</v>
      </c>
      <c r="G25" s="84" t="s">
        <v>416</v>
      </c>
      <c r="H25" s="85" t="s">
        <v>790</v>
      </c>
      <c r="I25" s="79">
        <v>79092</v>
      </c>
      <c r="J25" s="79">
        <v>3954.6</v>
      </c>
      <c r="K25" s="79">
        <v>3954.6</v>
      </c>
      <c r="L25" s="79">
        <v>0</v>
      </c>
      <c r="M25" s="79">
        <v>0</v>
      </c>
      <c r="N25" s="86">
        <v>0</v>
      </c>
      <c r="O25" s="80">
        <f t="shared" si="1"/>
        <v>71182.8</v>
      </c>
    </row>
    <row r="26" spans="1:15" s="81" customFormat="1" ht="97.5" x14ac:dyDescent="0.2">
      <c r="A26" s="72">
        <v>16</v>
      </c>
      <c r="B26" s="140" t="s">
        <v>791</v>
      </c>
      <c r="C26" s="106" t="s">
        <v>792</v>
      </c>
      <c r="D26" s="83" t="s">
        <v>793</v>
      </c>
      <c r="E26" s="84" t="s">
        <v>5</v>
      </c>
      <c r="F26" s="84" t="s">
        <v>6</v>
      </c>
      <c r="G26" s="84" t="s">
        <v>36</v>
      </c>
      <c r="H26" s="85" t="s">
        <v>392</v>
      </c>
      <c r="I26" s="79">
        <v>1850</v>
      </c>
      <c r="J26" s="79"/>
      <c r="K26" s="79"/>
      <c r="L26" s="79"/>
      <c r="M26" s="79"/>
      <c r="N26" s="29" t="s">
        <v>39</v>
      </c>
      <c r="O26" s="80">
        <f t="shared" si="1"/>
        <v>1850</v>
      </c>
    </row>
    <row r="27" spans="1:15" s="81" customFormat="1" ht="97.5" x14ac:dyDescent="0.2">
      <c r="A27" s="72">
        <v>17</v>
      </c>
      <c r="B27" s="140" t="s">
        <v>791</v>
      </c>
      <c r="C27" s="106" t="s">
        <v>794</v>
      </c>
      <c r="D27" s="83" t="s">
        <v>795</v>
      </c>
      <c r="E27" s="84" t="s">
        <v>5</v>
      </c>
      <c r="F27" s="84" t="s">
        <v>6</v>
      </c>
      <c r="G27" s="84" t="s">
        <v>107</v>
      </c>
      <c r="H27" s="85" t="s">
        <v>94</v>
      </c>
      <c r="I27" s="79">
        <v>333000</v>
      </c>
      <c r="J27" s="79">
        <v>16650</v>
      </c>
      <c r="K27" s="79">
        <v>16650</v>
      </c>
      <c r="L27" s="79"/>
      <c r="M27" s="79"/>
      <c r="N27" s="86"/>
      <c r="O27" s="80">
        <f t="shared" si="1"/>
        <v>299700</v>
      </c>
    </row>
    <row r="28" spans="1:15" s="81" customFormat="1" ht="97.5" x14ac:dyDescent="0.2">
      <c r="A28" s="72">
        <v>18</v>
      </c>
      <c r="B28" s="140" t="s">
        <v>796</v>
      </c>
      <c r="C28" s="106" t="s">
        <v>797</v>
      </c>
      <c r="D28" s="83" t="s">
        <v>798</v>
      </c>
      <c r="E28" s="84" t="s">
        <v>5</v>
      </c>
      <c r="F28" s="84" t="s">
        <v>6</v>
      </c>
      <c r="G28" s="84" t="s">
        <v>36</v>
      </c>
      <c r="H28" s="85" t="s">
        <v>94</v>
      </c>
      <c r="I28" s="79">
        <v>29000</v>
      </c>
      <c r="J28" s="79">
        <v>1450</v>
      </c>
      <c r="K28" s="79">
        <v>1450</v>
      </c>
      <c r="L28" s="79"/>
      <c r="M28" s="79"/>
      <c r="N28" s="86"/>
      <c r="O28" s="80">
        <f t="shared" si="1"/>
        <v>26100</v>
      </c>
    </row>
    <row r="29" spans="1:15" s="81" customFormat="1" ht="136.5" x14ac:dyDescent="0.2">
      <c r="A29" s="72">
        <v>19</v>
      </c>
      <c r="B29" s="140" t="s">
        <v>799</v>
      </c>
      <c r="C29" s="106" t="s">
        <v>800</v>
      </c>
      <c r="D29" s="83" t="s">
        <v>801</v>
      </c>
      <c r="E29" s="84" t="s">
        <v>11</v>
      </c>
      <c r="F29" s="84" t="s">
        <v>2</v>
      </c>
      <c r="G29" s="84" t="s">
        <v>802</v>
      </c>
      <c r="H29" s="85" t="s">
        <v>803</v>
      </c>
      <c r="I29" s="79">
        <v>240000</v>
      </c>
      <c r="J29" s="79">
        <v>12000</v>
      </c>
      <c r="K29" s="79">
        <v>12000</v>
      </c>
      <c r="L29" s="79"/>
      <c r="M29" s="79"/>
      <c r="N29" s="86"/>
      <c r="O29" s="80">
        <f t="shared" si="1"/>
        <v>216000</v>
      </c>
    </row>
    <row r="30" spans="1:15" s="81" customFormat="1" ht="97.5" x14ac:dyDescent="0.2">
      <c r="A30" s="72">
        <v>20</v>
      </c>
      <c r="B30" s="140" t="s">
        <v>804</v>
      </c>
      <c r="C30" s="106" t="s">
        <v>805</v>
      </c>
      <c r="D30" s="83" t="s">
        <v>806</v>
      </c>
      <c r="E30" s="84" t="s">
        <v>5</v>
      </c>
      <c r="F30" s="84" t="s">
        <v>6</v>
      </c>
      <c r="G30" s="84" t="s">
        <v>42</v>
      </c>
      <c r="H30" s="85" t="s">
        <v>392</v>
      </c>
      <c r="I30" s="79">
        <v>1250</v>
      </c>
      <c r="J30" s="79"/>
      <c r="K30" s="79"/>
      <c r="L30" s="79"/>
      <c r="M30" s="79"/>
      <c r="N30" s="29" t="s">
        <v>39</v>
      </c>
      <c r="O30" s="80">
        <f t="shared" si="1"/>
        <v>1250</v>
      </c>
    </row>
    <row r="31" spans="1:15" s="81" customFormat="1" ht="136.5" x14ac:dyDescent="0.2">
      <c r="A31" s="72">
        <v>21</v>
      </c>
      <c r="B31" s="140" t="s">
        <v>807</v>
      </c>
      <c r="C31" s="106" t="s">
        <v>808</v>
      </c>
      <c r="D31" s="83" t="s">
        <v>809</v>
      </c>
      <c r="E31" s="84" t="s">
        <v>154</v>
      </c>
      <c r="F31" s="84" t="s">
        <v>48</v>
      </c>
      <c r="G31" s="84" t="s">
        <v>185</v>
      </c>
      <c r="H31" s="85" t="s">
        <v>810</v>
      </c>
      <c r="I31" s="79">
        <v>54000</v>
      </c>
      <c r="J31" s="79">
        <v>2700</v>
      </c>
      <c r="K31" s="79">
        <v>2700</v>
      </c>
      <c r="L31" s="79">
        <v>0</v>
      </c>
      <c r="M31" s="79">
        <v>0</v>
      </c>
      <c r="N31" s="79">
        <v>0</v>
      </c>
      <c r="O31" s="80">
        <f t="shared" si="1"/>
        <v>48600</v>
      </c>
    </row>
    <row r="32" spans="1:15" s="81" customFormat="1" ht="136.5" x14ac:dyDescent="0.2">
      <c r="A32" s="72">
        <v>22</v>
      </c>
      <c r="B32" s="140" t="s">
        <v>807</v>
      </c>
      <c r="C32" s="106" t="s">
        <v>811</v>
      </c>
      <c r="D32" s="83" t="s">
        <v>809</v>
      </c>
      <c r="E32" s="84" t="s">
        <v>154</v>
      </c>
      <c r="F32" s="84" t="s">
        <v>48</v>
      </c>
      <c r="G32" s="84" t="s">
        <v>185</v>
      </c>
      <c r="H32" s="85" t="s">
        <v>812</v>
      </c>
      <c r="I32" s="79">
        <v>90000</v>
      </c>
      <c r="J32" s="79">
        <v>4500</v>
      </c>
      <c r="K32" s="79">
        <v>4500</v>
      </c>
      <c r="L32" s="79">
        <v>0</v>
      </c>
      <c r="M32" s="79">
        <v>0</v>
      </c>
      <c r="N32" s="79">
        <v>0</v>
      </c>
      <c r="O32" s="80">
        <f t="shared" si="1"/>
        <v>81000</v>
      </c>
    </row>
    <row r="33" spans="1:15" s="81" customFormat="1" ht="97.5" x14ac:dyDescent="0.2">
      <c r="A33" s="72">
        <v>23</v>
      </c>
      <c r="B33" s="140" t="s">
        <v>813</v>
      </c>
      <c r="C33" s="106" t="s">
        <v>814</v>
      </c>
      <c r="D33" s="83" t="s">
        <v>815</v>
      </c>
      <c r="E33" s="84" t="s">
        <v>5</v>
      </c>
      <c r="F33" s="84" t="s">
        <v>6</v>
      </c>
      <c r="G33" s="84" t="s">
        <v>52</v>
      </c>
      <c r="H33" s="85" t="s">
        <v>346</v>
      </c>
      <c r="I33" s="79">
        <v>64000</v>
      </c>
      <c r="J33" s="79">
        <v>3200</v>
      </c>
      <c r="K33" s="79">
        <v>3200</v>
      </c>
      <c r="L33" s="79">
        <v>0</v>
      </c>
      <c r="M33" s="79">
        <v>0</v>
      </c>
      <c r="N33" s="79">
        <v>0</v>
      </c>
      <c r="O33" s="80">
        <f t="shared" si="1"/>
        <v>57600</v>
      </c>
    </row>
    <row r="34" spans="1:15" s="81" customFormat="1" ht="97.5" x14ac:dyDescent="0.2">
      <c r="A34" s="72">
        <v>24</v>
      </c>
      <c r="B34" s="140">
        <v>242166</v>
      </c>
      <c r="C34" s="106" t="s">
        <v>816</v>
      </c>
      <c r="D34" s="83" t="s">
        <v>817</v>
      </c>
      <c r="E34" s="84" t="s">
        <v>5</v>
      </c>
      <c r="F34" s="84" t="s">
        <v>6</v>
      </c>
      <c r="G34" s="84" t="s">
        <v>42</v>
      </c>
      <c r="H34" s="85" t="s">
        <v>346</v>
      </c>
      <c r="I34" s="79">
        <v>25000</v>
      </c>
      <c r="J34" s="79">
        <v>1250</v>
      </c>
      <c r="K34" s="79">
        <v>1250</v>
      </c>
      <c r="L34" s="79">
        <v>0</v>
      </c>
      <c r="M34" s="79">
        <v>0</v>
      </c>
      <c r="N34" s="79">
        <v>0</v>
      </c>
      <c r="O34" s="80">
        <f t="shared" si="1"/>
        <v>22500</v>
      </c>
    </row>
    <row r="35" spans="1:15" s="81" customFormat="1" ht="116.25" x14ac:dyDescent="0.2">
      <c r="A35" s="72">
        <v>25</v>
      </c>
      <c r="B35" s="140" t="s">
        <v>818</v>
      </c>
      <c r="C35" s="106" t="s">
        <v>819</v>
      </c>
      <c r="D35" s="83" t="s">
        <v>820</v>
      </c>
      <c r="E35" s="84" t="s">
        <v>464</v>
      </c>
      <c r="F35" s="84" t="s">
        <v>9</v>
      </c>
      <c r="G35" s="84" t="s">
        <v>465</v>
      </c>
      <c r="H35" s="85" t="s">
        <v>821</v>
      </c>
      <c r="I35" s="79">
        <v>353760</v>
      </c>
      <c r="J35" s="79">
        <v>17688</v>
      </c>
      <c r="K35" s="79">
        <v>17688</v>
      </c>
      <c r="L35" s="79">
        <v>0</v>
      </c>
      <c r="M35" s="79">
        <v>0</v>
      </c>
      <c r="N35" s="79">
        <v>0</v>
      </c>
      <c r="O35" s="80">
        <f t="shared" si="1"/>
        <v>318384</v>
      </c>
    </row>
    <row r="36" spans="1:15" s="81" customFormat="1" ht="135.75" x14ac:dyDescent="0.2">
      <c r="A36" s="72">
        <v>26</v>
      </c>
      <c r="B36" s="140" t="s">
        <v>818</v>
      </c>
      <c r="C36" s="106" t="s">
        <v>822</v>
      </c>
      <c r="D36" s="83" t="s">
        <v>823</v>
      </c>
      <c r="E36" s="84" t="s">
        <v>464</v>
      </c>
      <c r="F36" s="84" t="s">
        <v>9</v>
      </c>
      <c r="G36" s="84" t="s">
        <v>824</v>
      </c>
      <c r="H36" s="85" t="s">
        <v>825</v>
      </c>
      <c r="I36" s="79">
        <v>52360</v>
      </c>
      <c r="J36" s="79">
        <v>2618</v>
      </c>
      <c r="K36" s="79">
        <v>2618</v>
      </c>
      <c r="L36" s="79">
        <v>0</v>
      </c>
      <c r="M36" s="79">
        <v>0</v>
      </c>
      <c r="N36" s="79">
        <v>0</v>
      </c>
      <c r="O36" s="80">
        <f t="shared" si="1"/>
        <v>47124</v>
      </c>
    </row>
    <row r="37" spans="1:15" s="81" customFormat="1" ht="96.75" x14ac:dyDescent="0.2">
      <c r="A37" s="72">
        <v>27</v>
      </c>
      <c r="B37" s="140" t="s">
        <v>826</v>
      </c>
      <c r="C37" s="106" t="s">
        <v>827</v>
      </c>
      <c r="D37" s="83" t="s">
        <v>828</v>
      </c>
      <c r="E37" s="84" t="s">
        <v>829</v>
      </c>
      <c r="F37" s="84" t="s">
        <v>6</v>
      </c>
      <c r="G37" s="84" t="s">
        <v>830</v>
      </c>
      <c r="H37" s="85" t="s">
        <v>831</v>
      </c>
      <c r="I37" s="79">
        <v>15000</v>
      </c>
      <c r="J37" s="79">
        <v>750</v>
      </c>
      <c r="K37" s="79">
        <v>750</v>
      </c>
      <c r="L37" s="79">
        <v>0</v>
      </c>
      <c r="M37" s="79">
        <v>0</v>
      </c>
      <c r="N37" s="79">
        <v>0</v>
      </c>
      <c r="O37" s="80">
        <f t="shared" si="1"/>
        <v>13500</v>
      </c>
    </row>
    <row r="38" spans="1:15" s="81" customFormat="1" ht="97.5" x14ac:dyDescent="0.2">
      <c r="A38" s="72">
        <v>28</v>
      </c>
      <c r="B38" s="140" t="s">
        <v>832</v>
      </c>
      <c r="C38" s="106" t="s">
        <v>833</v>
      </c>
      <c r="D38" s="83" t="s">
        <v>834</v>
      </c>
      <c r="E38" s="84" t="s">
        <v>5</v>
      </c>
      <c r="F38" s="84" t="s">
        <v>6</v>
      </c>
      <c r="G38" s="84" t="s">
        <v>42</v>
      </c>
      <c r="H38" s="85" t="s">
        <v>346</v>
      </c>
      <c r="I38" s="79">
        <v>30000</v>
      </c>
      <c r="J38" s="79">
        <v>1500</v>
      </c>
      <c r="K38" s="79">
        <v>1500</v>
      </c>
      <c r="L38" s="79">
        <v>0</v>
      </c>
      <c r="M38" s="79">
        <v>0</v>
      </c>
      <c r="N38" s="79">
        <v>0</v>
      </c>
      <c r="O38" s="80">
        <f t="shared" si="1"/>
        <v>27000</v>
      </c>
    </row>
    <row r="39" spans="1:15" s="81" customFormat="1" ht="117" x14ac:dyDescent="0.2">
      <c r="A39" s="72">
        <v>29</v>
      </c>
      <c r="B39" s="140" t="s">
        <v>835</v>
      </c>
      <c r="C39" s="106" t="s">
        <v>836</v>
      </c>
      <c r="D39" s="83" t="s">
        <v>837</v>
      </c>
      <c r="E39" s="84" t="s">
        <v>35</v>
      </c>
      <c r="F39" s="84" t="s">
        <v>6</v>
      </c>
      <c r="G39" s="84" t="s">
        <v>42</v>
      </c>
      <c r="H39" s="85" t="s">
        <v>838</v>
      </c>
      <c r="I39" s="79">
        <v>20000</v>
      </c>
      <c r="J39" s="79">
        <v>1000</v>
      </c>
      <c r="K39" s="79">
        <v>1000</v>
      </c>
      <c r="L39" s="79">
        <v>0</v>
      </c>
      <c r="M39" s="79">
        <v>0</v>
      </c>
      <c r="N39" s="79">
        <v>0</v>
      </c>
      <c r="O39" s="80">
        <f t="shared" si="1"/>
        <v>18000</v>
      </c>
    </row>
    <row r="40" spans="1:15" s="81" customFormat="1" ht="78" x14ac:dyDescent="0.2">
      <c r="A40" s="72">
        <v>30</v>
      </c>
      <c r="B40" s="140" t="s">
        <v>839</v>
      </c>
      <c r="C40" s="106" t="s">
        <v>840</v>
      </c>
      <c r="D40" s="83" t="s">
        <v>841</v>
      </c>
      <c r="E40" s="84" t="s">
        <v>342</v>
      </c>
      <c r="F40" s="84" t="s">
        <v>6</v>
      </c>
      <c r="G40" s="84" t="s">
        <v>343</v>
      </c>
      <c r="H40" s="85" t="s">
        <v>842</v>
      </c>
      <c r="I40" s="79">
        <v>326700</v>
      </c>
      <c r="J40" s="79">
        <v>16335</v>
      </c>
      <c r="K40" s="79">
        <v>16335</v>
      </c>
      <c r="L40" s="79">
        <v>0</v>
      </c>
      <c r="M40" s="79">
        <v>0</v>
      </c>
      <c r="N40" s="79">
        <v>0</v>
      </c>
      <c r="O40" s="80">
        <f t="shared" si="1"/>
        <v>294030</v>
      </c>
    </row>
    <row r="41" spans="1:15" s="81" customFormat="1" ht="116.25" x14ac:dyDescent="0.2">
      <c r="A41" s="72">
        <v>31</v>
      </c>
      <c r="B41" s="140" t="s">
        <v>843</v>
      </c>
      <c r="C41" s="83" t="s">
        <v>844</v>
      </c>
      <c r="D41" s="83" t="s">
        <v>845</v>
      </c>
      <c r="E41" s="84" t="s">
        <v>144</v>
      </c>
      <c r="F41" s="84" t="s">
        <v>9</v>
      </c>
      <c r="G41" s="84" t="s">
        <v>846</v>
      </c>
      <c r="H41" s="85" t="s">
        <v>847</v>
      </c>
      <c r="I41" s="79">
        <v>150000</v>
      </c>
      <c r="J41" s="79">
        <v>7500</v>
      </c>
      <c r="K41" s="79">
        <v>7500</v>
      </c>
      <c r="L41" s="79">
        <v>0</v>
      </c>
      <c r="M41" s="79">
        <v>0</v>
      </c>
      <c r="N41" s="79">
        <v>0</v>
      </c>
      <c r="O41" s="80">
        <f t="shared" si="1"/>
        <v>135000</v>
      </c>
    </row>
    <row r="42" spans="1:15" s="81" customFormat="1" ht="135.75" x14ac:dyDescent="0.2">
      <c r="A42" s="72">
        <v>32</v>
      </c>
      <c r="B42" s="140" t="s">
        <v>848</v>
      </c>
      <c r="C42" s="83" t="s">
        <v>849</v>
      </c>
      <c r="D42" s="83" t="s">
        <v>850</v>
      </c>
      <c r="E42" s="84" t="s">
        <v>11</v>
      </c>
      <c r="F42" s="84" t="s">
        <v>2</v>
      </c>
      <c r="G42" s="84" t="s">
        <v>802</v>
      </c>
      <c r="H42" s="85" t="s">
        <v>851</v>
      </c>
      <c r="I42" s="79">
        <v>60000</v>
      </c>
      <c r="J42" s="79">
        <v>3000</v>
      </c>
      <c r="K42" s="79">
        <v>3000</v>
      </c>
      <c r="L42" s="79">
        <v>0</v>
      </c>
      <c r="M42" s="79">
        <v>0</v>
      </c>
      <c r="N42" s="79">
        <v>0</v>
      </c>
      <c r="O42" s="80">
        <f t="shared" si="1"/>
        <v>54000</v>
      </c>
    </row>
    <row r="43" spans="1:15" s="81" customFormat="1" ht="96.75" x14ac:dyDescent="0.2">
      <c r="A43" s="72">
        <v>33</v>
      </c>
      <c r="B43" s="140" t="s">
        <v>852</v>
      </c>
      <c r="C43" s="83" t="s">
        <v>853</v>
      </c>
      <c r="D43" s="83" t="s">
        <v>854</v>
      </c>
      <c r="E43" s="84" t="s">
        <v>154</v>
      </c>
      <c r="F43" s="84" t="s">
        <v>48</v>
      </c>
      <c r="G43" s="84" t="s">
        <v>155</v>
      </c>
      <c r="H43" s="85" t="s">
        <v>855</v>
      </c>
      <c r="I43" s="79">
        <v>55000</v>
      </c>
      <c r="J43" s="79">
        <v>0</v>
      </c>
      <c r="K43" s="79">
        <v>0</v>
      </c>
      <c r="L43" s="79">
        <f>0.64/2</f>
        <v>0.32</v>
      </c>
      <c r="M43" s="79">
        <f>0.64/2</f>
        <v>0.32</v>
      </c>
      <c r="N43" s="79">
        <v>0</v>
      </c>
      <c r="O43" s="80">
        <f t="shared" si="1"/>
        <v>54999.360000000001</v>
      </c>
    </row>
    <row r="44" spans="1:15" s="81" customFormat="1" ht="252.75" x14ac:dyDescent="0.2">
      <c r="A44" s="72">
        <v>34</v>
      </c>
      <c r="B44" s="140" t="s">
        <v>856</v>
      </c>
      <c r="C44" s="83" t="s">
        <v>857</v>
      </c>
      <c r="D44" s="83" t="s">
        <v>858</v>
      </c>
      <c r="E44" s="84" t="s">
        <v>11</v>
      </c>
      <c r="F44" s="84" t="s">
        <v>2</v>
      </c>
      <c r="G44" s="84" t="s">
        <v>859</v>
      </c>
      <c r="H44" s="85" t="s">
        <v>860</v>
      </c>
      <c r="I44" s="79">
        <v>250000</v>
      </c>
      <c r="J44" s="79">
        <v>12500</v>
      </c>
      <c r="K44" s="79">
        <v>12500</v>
      </c>
      <c r="L44" s="79">
        <v>0</v>
      </c>
      <c r="M44" s="79">
        <v>0</v>
      </c>
      <c r="N44" s="79">
        <v>0</v>
      </c>
      <c r="O44" s="80">
        <f t="shared" si="1"/>
        <v>225000</v>
      </c>
    </row>
    <row r="45" spans="1:15" s="81" customFormat="1" ht="78" x14ac:dyDescent="0.2">
      <c r="A45" s="72">
        <v>35</v>
      </c>
      <c r="B45" s="140" t="s">
        <v>861</v>
      </c>
      <c r="C45" s="83" t="s">
        <v>862</v>
      </c>
      <c r="D45" s="83" t="s">
        <v>863</v>
      </c>
      <c r="E45" s="84" t="s">
        <v>864</v>
      </c>
      <c r="F45" s="84" t="s">
        <v>6</v>
      </c>
      <c r="G45" s="84" t="s">
        <v>549</v>
      </c>
      <c r="H45" s="85" t="s">
        <v>865</v>
      </c>
      <c r="I45" s="79">
        <v>55112</v>
      </c>
      <c r="J45" s="79">
        <v>0</v>
      </c>
      <c r="K45" s="79">
        <v>0</v>
      </c>
      <c r="L45" s="79">
        <v>27556</v>
      </c>
      <c r="M45" s="79">
        <v>27556</v>
      </c>
      <c r="N45" s="79">
        <v>0</v>
      </c>
      <c r="O45" s="80">
        <f t="shared" ref="O45:O58" si="3">+I45-(SUM(J45:N45))</f>
        <v>0</v>
      </c>
    </row>
    <row r="46" spans="1:15" s="81" customFormat="1" ht="155.25" x14ac:dyDescent="0.2">
      <c r="A46" s="72">
        <v>36</v>
      </c>
      <c r="B46" s="140" t="s">
        <v>866</v>
      </c>
      <c r="C46" s="83" t="s">
        <v>867</v>
      </c>
      <c r="D46" s="83" t="s">
        <v>868</v>
      </c>
      <c r="E46" s="84" t="s">
        <v>869</v>
      </c>
      <c r="F46" s="84" t="s">
        <v>6</v>
      </c>
      <c r="G46" s="84" t="s">
        <v>870</v>
      </c>
      <c r="H46" s="85" t="s">
        <v>871</v>
      </c>
      <c r="I46" s="79">
        <v>10000</v>
      </c>
      <c r="J46" s="79">
        <v>5000</v>
      </c>
      <c r="K46" s="79">
        <v>5000</v>
      </c>
      <c r="L46" s="79">
        <v>0</v>
      </c>
      <c r="M46" s="79">
        <v>0</v>
      </c>
      <c r="N46" s="79">
        <v>0</v>
      </c>
      <c r="O46" s="80">
        <f t="shared" si="3"/>
        <v>0</v>
      </c>
    </row>
    <row r="47" spans="1:15" s="81" customFormat="1" ht="234" x14ac:dyDescent="0.2">
      <c r="A47" s="72">
        <v>37</v>
      </c>
      <c r="B47" s="140" t="s">
        <v>872</v>
      </c>
      <c r="C47" s="83" t="s">
        <v>873</v>
      </c>
      <c r="D47" s="83" t="s">
        <v>874</v>
      </c>
      <c r="E47" s="84" t="s">
        <v>11</v>
      </c>
      <c r="F47" s="84" t="s">
        <v>2</v>
      </c>
      <c r="G47" s="84" t="s">
        <v>859</v>
      </c>
      <c r="H47" s="85" t="s">
        <v>875</v>
      </c>
      <c r="I47" s="79">
        <v>300000</v>
      </c>
      <c r="J47" s="79">
        <v>15000</v>
      </c>
      <c r="K47" s="79">
        <v>15000</v>
      </c>
      <c r="L47" s="79">
        <v>0</v>
      </c>
      <c r="M47" s="79">
        <v>0</v>
      </c>
      <c r="N47" s="79">
        <v>0</v>
      </c>
      <c r="O47" s="80">
        <f t="shared" si="3"/>
        <v>270000</v>
      </c>
    </row>
    <row r="48" spans="1:15" s="81" customFormat="1" ht="97.5" x14ac:dyDescent="0.2">
      <c r="A48" s="72">
        <v>38</v>
      </c>
      <c r="B48" s="140" t="s">
        <v>876</v>
      </c>
      <c r="C48" s="83" t="s">
        <v>877</v>
      </c>
      <c r="D48" s="83" t="s">
        <v>878</v>
      </c>
      <c r="E48" s="84" t="s">
        <v>45</v>
      </c>
      <c r="F48" s="84" t="s">
        <v>2</v>
      </c>
      <c r="G48" s="84" t="s">
        <v>879</v>
      </c>
      <c r="H48" s="85" t="s">
        <v>880</v>
      </c>
      <c r="I48" s="79">
        <v>124812</v>
      </c>
      <c r="J48" s="79">
        <f>124812/2</f>
        <v>62406</v>
      </c>
      <c r="K48" s="79">
        <v>62406</v>
      </c>
      <c r="L48" s="79"/>
      <c r="M48" s="79"/>
      <c r="N48" s="79"/>
      <c r="O48" s="80">
        <f t="shared" si="3"/>
        <v>0</v>
      </c>
    </row>
    <row r="49" spans="1:15" s="81" customFormat="1" ht="97.5" x14ac:dyDescent="0.2">
      <c r="A49" s="72">
        <v>39</v>
      </c>
      <c r="B49" s="140" t="s">
        <v>881</v>
      </c>
      <c r="C49" s="83" t="s">
        <v>882</v>
      </c>
      <c r="D49" s="83" t="s">
        <v>883</v>
      </c>
      <c r="E49" s="84" t="s">
        <v>5</v>
      </c>
      <c r="F49" s="84" t="s">
        <v>6</v>
      </c>
      <c r="G49" s="84" t="s">
        <v>33</v>
      </c>
      <c r="H49" s="85" t="s">
        <v>346</v>
      </c>
      <c r="I49" s="79">
        <v>94000</v>
      </c>
      <c r="J49" s="79">
        <v>4700</v>
      </c>
      <c r="K49" s="79">
        <v>4700</v>
      </c>
      <c r="L49" s="79"/>
      <c r="M49" s="79"/>
      <c r="N49" s="79"/>
      <c r="O49" s="80">
        <f t="shared" si="3"/>
        <v>84600</v>
      </c>
    </row>
    <row r="50" spans="1:15" s="81" customFormat="1" ht="97.5" x14ac:dyDescent="0.2">
      <c r="A50" s="72">
        <v>40</v>
      </c>
      <c r="B50" s="140" t="s">
        <v>884</v>
      </c>
      <c r="C50" s="83" t="s">
        <v>885</v>
      </c>
      <c r="D50" s="83" t="s">
        <v>886</v>
      </c>
      <c r="E50" s="84" t="s">
        <v>5</v>
      </c>
      <c r="F50" s="84" t="s">
        <v>6</v>
      </c>
      <c r="G50" s="84" t="s">
        <v>42</v>
      </c>
      <c r="H50" s="85" t="s">
        <v>346</v>
      </c>
      <c r="I50" s="79">
        <v>25000</v>
      </c>
      <c r="J50" s="79">
        <v>1250</v>
      </c>
      <c r="K50" s="79">
        <v>1250</v>
      </c>
      <c r="L50" s="79"/>
      <c r="M50" s="79"/>
      <c r="N50" s="79"/>
      <c r="O50" s="80">
        <f t="shared" si="3"/>
        <v>22500</v>
      </c>
    </row>
    <row r="51" spans="1:15" s="81" customFormat="1" ht="97.5" x14ac:dyDescent="0.2">
      <c r="A51" s="72">
        <v>41</v>
      </c>
      <c r="B51" s="140" t="s">
        <v>887</v>
      </c>
      <c r="C51" s="83" t="s">
        <v>888</v>
      </c>
      <c r="D51" s="83" t="s">
        <v>889</v>
      </c>
      <c r="E51" s="84" t="s">
        <v>5</v>
      </c>
      <c r="F51" s="84" t="s">
        <v>6</v>
      </c>
      <c r="G51" s="84" t="s">
        <v>40</v>
      </c>
      <c r="H51" s="85" t="s">
        <v>346</v>
      </c>
      <c r="I51" s="79">
        <v>225000</v>
      </c>
      <c r="J51" s="79">
        <v>11250</v>
      </c>
      <c r="K51" s="79">
        <v>11250</v>
      </c>
      <c r="L51" s="79"/>
      <c r="M51" s="79"/>
      <c r="N51" s="79"/>
      <c r="O51" s="80">
        <f t="shared" si="3"/>
        <v>202500</v>
      </c>
    </row>
    <row r="52" spans="1:15" s="81" customFormat="1" ht="117" x14ac:dyDescent="0.2">
      <c r="A52" s="72">
        <v>42</v>
      </c>
      <c r="B52" s="140" t="s">
        <v>887</v>
      </c>
      <c r="C52" s="83" t="s">
        <v>890</v>
      </c>
      <c r="D52" s="83" t="s">
        <v>891</v>
      </c>
      <c r="E52" s="84" t="s">
        <v>409</v>
      </c>
      <c r="F52" s="84" t="s">
        <v>2</v>
      </c>
      <c r="G52" s="84" t="s">
        <v>410</v>
      </c>
      <c r="H52" s="85" t="s">
        <v>892</v>
      </c>
      <c r="I52" s="79">
        <v>380000</v>
      </c>
      <c r="J52" s="79">
        <v>19000</v>
      </c>
      <c r="K52" s="79">
        <v>19000</v>
      </c>
      <c r="L52" s="79"/>
      <c r="M52" s="79"/>
      <c r="N52" s="79"/>
      <c r="O52" s="80">
        <f t="shared" si="3"/>
        <v>342000</v>
      </c>
    </row>
    <row r="53" spans="1:15" s="81" customFormat="1" ht="97.5" x14ac:dyDescent="0.2">
      <c r="A53" s="72">
        <v>43</v>
      </c>
      <c r="B53" s="140" t="s">
        <v>893</v>
      </c>
      <c r="C53" s="83" t="s">
        <v>894</v>
      </c>
      <c r="D53" s="83" t="s">
        <v>895</v>
      </c>
      <c r="E53" s="84" t="s">
        <v>5</v>
      </c>
      <c r="F53" s="84" t="s">
        <v>6</v>
      </c>
      <c r="G53" s="84" t="s">
        <v>43</v>
      </c>
      <c r="H53" s="85" t="s">
        <v>346</v>
      </c>
      <c r="I53" s="79">
        <v>355000</v>
      </c>
      <c r="J53" s="79">
        <v>17750</v>
      </c>
      <c r="K53" s="79">
        <v>17750</v>
      </c>
      <c r="L53" s="79"/>
      <c r="M53" s="79"/>
      <c r="N53" s="79"/>
      <c r="O53" s="80">
        <f t="shared" si="3"/>
        <v>319500</v>
      </c>
    </row>
    <row r="54" spans="1:15" s="81" customFormat="1" ht="117" x14ac:dyDescent="0.2">
      <c r="A54" s="72">
        <v>44</v>
      </c>
      <c r="B54" s="140" t="s">
        <v>893</v>
      </c>
      <c r="C54" s="83" t="s">
        <v>896</v>
      </c>
      <c r="D54" s="83" t="s">
        <v>897</v>
      </c>
      <c r="E54" s="84" t="s">
        <v>35</v>
      </c>
      <c r="F54" s="84" t="s">
        <v>6</v>
      </c>
      <c r="G54" s="84" t="s">
        <v>42</v>
      </c>
      <c r="H54" s="85" t="s">
        <v>898</v>
      </c>
      <c r="I54" s="79">
        <v>25000</v>
      </c>
      <c r="J54" s="79">
        <v>1250</v>
      </c>
      <c r="K54" s="79">
        <v>1250</v>
      </c>
      <c r="L54" s="79"/>
      <c r="M54" s="79"/>
      <c r="N54" s="79"/>
      <c r="O54" s="80">
        <f t="shared" si="3"/>
        <v>22500</v>
      </c>
    </row>
    <row r="55" spans="1:15" s="81" customFormat="1" ht="97.5" x14ac:dyDescent="0.2">
      <c r="A55" s="72">
        <v>45</v>
      </c>
      <c r="B55" s="140">
        <v>242430</v>
      </c>
      <c r="C55" s="83" t="s">
        <v>899</v>
      </c>
      <c r="D55" s="83" t="s">
        <v>900</v>
      </c>
      <c r="E55" s="84" t="s">
        <v>5</v>
      </c>
      <c r="F55" s="84" t="s">
        <v>6</v>
      </c>
      <c r="G55" s="84" t="s">
        <v>42</v>
      </c>
      <c r="H55" s="85" t="s">
        <v>346</v>
      </c>
      <c r="I55" s="79">
        <v>25000</v>
      </c>
      <c r="J55" s="79">
        <v>1250</v>
      </c>
      <c r="K55" s="79">
        <v>1250</v>
      </c>
      <c r="L55" s="79"/>
      <c r="M55" s="79"/>
      <c r="N55" s="79"/>
      <c r="O55" s="80">
        <f t="shared" si="3"/>
        <v>22500</v>
      </c>
    </row>
    <row r="56" spans="1:15" s="81" customFormat="1" ht="97.5" x14ac:dyDescent="0.2">
      <c r="A56" s="72">
        <v>46</v>
      </c>
      <c r="B56" s="140">
        <v>242430</v>
      </c>
      <c r="C56" s="83" t="s">
        <v>901</v>
      </c>
      <c r="D56" s="83" t="s">
        <v>902</v>
      </c>
      <c r="E56" s="84" t="s">
        <v>903</v>
      </c>
      <c r="F56" s="84" t="s">
        <v>9</v>
      </c>
      <c r="G56" s="84" t="s">
        <v>549</v>
      </c>
      <c r="H56" s="85" t="s">
        <v>904</v>
      </c>
      <c r="I56" s="79">
        <v>50005</v>
      </c>
      <c r="J56" s="79">
        <v>25002.5</v>
      </c>
      <c r="K56" s="79">
        <v>25002.5</v>
      </c>
      <c r="L56" s="79"/>
      <c r="M56" s="79"/>
      <c r="N56" s="79"/>
      <c r="O56" s="80">
        <f t="shared" si="3"/>
        <v>0</v>
      </c>
    </row>
    <row r="57" spans="1:15" s="81" customFormat="1" ht="78" x14ac:dyDescent="0.2">
      <c r="A57" s="72">
        <v>47</v>
      </c>
      <c r="B57" s="140">
        <v>242430</v>
      </c>
      <c r="C57" s="83" t="s">
        <v>905</v>
      </c>
      <c r="D57" s="83" t="s">
        <v>906</v>
      </c>
      <c r="E57" s="84" t="s">
        <v>342</v>
      </c>
      <c r="F57" s="84" t="s">
        <v>6</v>
      </c>
      <c r="G57" s="84" t="s">
        <v>343</v>
      </c>
      <c r="H57" s="85" t="s">
        <v>907</v>
      </c>
      <c r="I57" s="79">
        <v>196020</v>
      </c>
      <c r="J57" s="79">
        <v>9801</v>
      </c>
      <c r="K57" s="79">
        <v>9801</v>
      </c>
      <c r="L57" s="79"/>
      <c r="M57" s="79"/>
      <c r="N57" s="79"/>
      <c r="O57" s="80">
        <f t="shared" si="3"/>
        <v>176418</v>
      </c>
    </row>
    <row r="58" spans="1:15" s="81" customFormat="1" ht="97.5" x14ac:dyDescent="0.2">
      <c r="A58" s="72">
        <v>48</v>
      </c>
      <c r="B58" s="140">
        <v>242430</v>
      </c>
      <c r="C58" s="142" t="s">
        <v>555</v>
      </c>
      <c r="D58" s="83" t="s">
        <v>908</v>
      </c>
      <c r="E58" s="84" t="s">
        <v>5</v>
      </c>
      <c r="F58" s="84" t="s">
        <v>6</v>
      </c>
      <c r="G58" s="84" t="s">
        <v>909</v>
      </c>
      <c r="H58" s="85" t="s">
        <v>346</v>
      </c>
      <c r="I58" s="79">
        <v>2470000</v>
      </c>
      <c r="J58" s="79">
        <v>123500</v>
      </c>
      <c r="K58" s="79">
        <v>123500</v>
      </c>
      <c r="L58" s="79"/>
      <c r="M58" s="79"/>
      <c r="N58" s="79"/>
      <c r="O58" s="80">
        <f t="shared" si="3"/>
        <v>2223000</v>
      </c>
    </row>
    <row r="59" spans="1:15" s="81" customFormat="1" ht="117" x14ac:dyDescent="0.2">
      <c r="A59" s="72">
        <v>49</v>
      </c>
      <c r="B59" s="140">
        <v>242430</v>
      </c>
      <c r="C59" s="142" t="s">
        <v>555</v>
      </c>
      <c r="D59" s="83" t="s">
        <v>910</v>
      </c>
      <c r="E59" s="84" t="s">
        <v>409</v>
      </c>
      <c r="F59" s="84" t="s">
        <v>2</v>
      </c>
      <c r="G59" s="84" t="s">
        <v>410</v>
      </c>
      <c r="H59" s="85" t="s">
        <v>911</v>
      </c>
      <c r="I59" s="79">
        <v>570000</v>
      </c>
      <c r="J59" s="79">
        <v>28500</v>
      </c>
      <c r="K59" s="79">
        <v>28500</v>
      </c>
      <c r="L59" s="79"/>
      <c r="M59" s="79"/>
      <c r="N59" s="79"/>
      <c r="O59" s="80">
        <f t="shared" ref="O59" si="4">+I59-(SUM(J59:N59))</f>
        <v>513000</v>
      </c>
    </row>
    <row r="60" spans="1:15" x14ac:dyDescent="0.45">
      <c r="A60" s="66" t="s">
        <v>54</v>
      </c>
      <c r="B60" s="137"/>
      <c r="C60" s="68"/>
      <c r="D60" s="68"/>
      <c r="E60" s="69"/>
      <c r="F60" s="70"/>
      <c r="G60" s="70"/>
      <c r="H60" s="70"/>
      <c r="I60" s="71">
        <f>SUM(I61:I93)</f>
        <v>8720513.4399999995</v>
      </c>
      <c r="J60" s="71">
        <f t="shared" ref="J60:O60" si="5">SUM(J61:J93)</f>
        <v>421520.38000000006</v>
      </c>
      <c r="K60" s="71">
        <f t="shared" si="5"/>
        <v>421520.38000000006</v>
      </c>
      <c r="L60" s="71">
        <f t="shared" si="5"/>
        <v>124385.55</v>
      </c>
      <c r="M60" s="71">
        <f t="shared" si="5"/>
        <v>104385.55</v>
      </c>
      <c r="N60" s="71">
        <f t="shared" si="5"/>
        <v>0</v>
      </c>
      <c r="O60" s="71">
        <f t="shared" si="5"/>
        <v>7648701.5800000001</v>
      </c>
    </row>
    <row r="61" spans="1:15" s="81" customFormat="1" ht="116.25" x14ac:dyDescent="0.2">
      <c r="A61" s="143">
        <v>1</v>
      </c>
      <c r="B61" s="144" t="s">
        <v>742</v>
      </c>
      <c r="C61" s="145" t="s">
        <v>912</v>
      </c>
      <c r="D61" s="146" t="s">
        <v>913</v>
      </c>
      <c r="E61" s="147" t="s">
        <v>55</v>
      </c>
      <c r="F61" s="147" t="s">
        <v>3</v>
      </c>
      <c r="G61" s="147" t="s">
        <v>914</v>
      </c>
      <c r="H61" s="148" t="s">
        <v>915</v>
      </c>
      <c r="I61" s="149">
        <v>120000</v>
      </c>
      <c r="J61" s="149">
        <v>6000</v>
      </c>
      <c r="K61" s="149">
        <v>6000</v>
      </c>
      <c r="L61" s="149">
        <v>0</v>
      </c>
      <c r="M61" s="149">
        <v>0</v>
      </c>
      <c r="N61" s="149">
        <v>0</v>
      </c>
      <c r="O61" s="139">
        <f t="shared" si="1"/>
        <v>108000</v>
      </c>
    </row>
    <row r="62" spans="1:15" s="81" customFormat="1" ht="155.25" x14ac:dyDescent="0.2">
      <c r="A62" s="150">
        <v>2</v>
      </c>
      <c r="B62" s="140" t="s">
        <v>799</v>
      </c>
      <c r="C62" s="83" t="s">
        <v>916</v>
      </c>
      <c r="D62" s="83" t="s">
        <v>917</v>
      </c>
      <c r="E62" s="84" t="s">
        <v>272</v>
      </c>
      <c r="F62" s="84" t="s">
        <v>3</v>
      </c>
      <c r="G62" s="84" t="s">
        <v>273</v>
      </c>
      <c r="H62" s="85" t="s">
        <v>918</v>
      </c>
      <c r="I62" s="79">
        <v>120002</v>
      </c>
      <c r="J62" s="79">
        <f>39999+20002</f>
        <v>60001</v>
      </c>
      <c r="K62" s="79">
        <f>39999+20002</f>
        <v>60001</v>
      </c>
      <c r="L62" s="79">
        <v>0</v>
      </c>
      <c r="M62" s="79">
        <v>0</v>
      </c>
      <c r="N62" s="79">
        <v>0</v>
      </c>
      <c r="O62" s="80">
        <f t="shared" si="1"/>
        <v>0</v>
      </c>
    </row>
    <row r="63" spans="1:15" s="81" customFormat="1" ht="195" x14ac:dyDescent="0.2">
      <c r="A63" s="150">
        <v>3</v>
      </c>
      <c r="B63" s="140" t="s">
        <v>919</v>
      </c>
      <c r="C63" s="83" t="s">
        <v>920</v>
      </c>
      <c r="D63" s="83" t="s">
        <v>921</v>
      </c>
      <c r="E63" s="84" t="s">
        <v>585</v>
      </c>
      <c r="F63" s="84" t="s">
        <v>63</v>
      </c>
      <c r="G63" s="84" t="s">
        <v>580</v>
      </c>
      <c r="H63" s="85" t="s">
        <v>922</v>
      </c>
      <c r="I63" s="79">
        <v>16000</v>
      </c>
      <c r="J63" s="79">
        <v>8000</v>
      </c>
      <c r="K63" s="79">
        <v>8000</v>
      </c>
      <c r="L63" s="79">
        <v>0</v>
      </c>
      <c r="M63" s="79">
        <v>0</v>
      </c>
      <c r="N63" s="79">
        <v>0</v>
      </c>
      <c r="O63" s="80">
        <f t="shared" si="1"/>
        <v>0</v>
      </c>
    </row>
    <row r="64" spans="1:15" s="81" customFormat="1" ht="195" x14ac:dyDescent="0.2">
      <c r="A64" s="150">
        <v>4</v>
      </c>
      <c r="B64" s="140" t="s">
        <v>923</v>
      </c>
      <c r="C64" s="83" t="s">
        <v>924</v>
      </c>
      <c r="D64" s="83" t="s">
        <v>925</v>
      </c>
      <c r="E64" s="84" t="s">
        <v>248</v>
      </c>
      <c r="F64" s="84" t="s">
        <v>3</v>
      </c>
      <c r="G64" s="84" t="s">
        <v>267</v>
      </c>
      <c r="H64" s="85" t="s">
        <v>926</v>
      </c>
      <c r="I64" s="79">
        <v>59900</v>
      </c>
      <c r="J64" s="79">
        <v>0</v>
      </c>
      <c r="K64" s="79">
        <v>0</v>
      </c>
      <c r="L64" s="79">
        <v>2040.9</v>
      </c>
      <c r="M64" s="79">
        <v>2040.9</v>
      </c>
      <c r="N64" s="79">
        <v>0</v>
      </c>
      <c r="O64" s="80">
        <f t="shared" si="1"/>
        <v>55818.2</v>
      </c>
    </row>
    <row r="65" spans="1:15" s="81" customFormat="1" ht="155.25" x14ac:dyDescent="0.2">
      <c r="A65" s="150">
        <v>5</v>
      </c>
      <c r="B65" s="140" t="s">
        <v>826</v>
      </c>
      <c r="C65" s="83" t="s">
        <v>927</v>
      </c>
      <c r="D65" s="83" t="s">
        <v>928</v>
      </c>
      <c r="E65" s="84" t="s">
        <v>301</v>
      </c>
      <c r="F65" s="84" t="s">
        <v>255</v>
      </c>
      <c r="G65" s="84" t="s">
        <v>929</v>
      </c>
      <c r="H65" s="85" t="s">
        <v>930</v>
      </c>
      <c r="I65" s="79">
        <v>30547</v>
      </c>
      <c r="J65" s="79">
        <v>0</v>
      </c>
      <c r="K65" s="79">
        <v>0</v>
      </c>
      <c r="L65" s="79">
        <v>15273.5</v>
      </c>
      <c r="M65" s="79">
        <v>15273.5</v>
      </c>
      <c r="N65" s="79">
        <v>0</v>
      </c>
      <c r="O65" s="80">
        <f t="shared" si="1"/>
        <v>0</v>
      </c>
    </row>
    <row r="66" spans="1:15" s="81" customFormat="1" ht="136.5" x14ac:dyDescent="0.2">
      <c r="A66" s="150">
        <v>6</v>
      </c>
      <c r="B66" s="140" t="s">
        <v>931</v>
      </c>
      <c r="C66" s="83" t="s">
        <v>932</v>
      </c>
      <c r="D66" s="83" t="s">
        <v>933</v>
      </c>
      <c r="E66" s="84" t="s">
        <v>272</v>
      </c>
      <c r="F66" s="84" t="s">
        <v>3</v>
      </c>
      <c r="G66" s="84" t="s">
        <v>590</v>
      </c>
      <c r="H66" s="85" t="s">
        <v>934</v>
      </c>
      <c r="I66" s="79">
        <v>128250</v>
      </c>
      <c r="J66" s="79">
        <f>128250*0.1/2</f>
        <v>6412.5</v>
      </c>
      <c r="K66" s="79">
        <f>128250*0.1/2</f>
        <v>6412.5</v>
      </c>
      <c r="L66" s="79">
        <v>0</v>
      </c>
      <c r="M66" s="79">
        <v>0</v>
      </c>
      <c r="N66" s="79">
        <v>0</v>
      </c>
      <c r="O66" s="80">
        <f t="shared" si="1"/>
        <v>115425</v>
      </c>
    </row>
    <row r="67" spans="1:15" s="81" customFormat="1" ht="136.5" x14ac:dyDescent="0.2">
      <c r="A67" s="150">
        <v>7</v>
      </c>
      <c r="B67" s="140" t="s">
        <v>931</v>
      </c>
      <c r="C67" s="83" t="s">
        <v>935</v>
      </c>
      <c r="D67" s="83" t="s">
        <v>936</v>
      </c>
      <c r="E67" s="84" t="s">
        <v>60</v>
      </c>
      <c r="F67" s="84" t="s">
        <v>3</v>
      </c>
      <c r="G67" s="84" t="s">
        <v>590</v>
      </c>
      <c r="H67" s="85" t="s">
        <v>937</v>
      </c>
      <c r="I67" s="79">
        <v>139650</v>
      </c>
      <c r="J67" s="79">
        <f>139650*0.1/2</f>
        <v>6982.5</v>
      </c>
      <c r="K67" s="79">
        <f>139650*0.1/2</f>
        <v>6982.5</v>
      </c>
      <c r="L67" s="79">
        <v>0</v>
      </c>
      <c r="M67" s="79">
        <v>0</v>
      </c>
      <c r="N67" s="79">
        <v>0</v>
      </c>
      <c r="O67" s="80">
        <f t="shared" si="1"/>
        <v>125685</v>
      </c>
    </row>
    <row r="68" spans="1:15" s="81" customFormat="1" ht="194.25" x14ac:dyDescent="0.2">
      <c r="A68" s="150">
        <v>8</v>
      </c>
      <c r="B68" s="140" t="s">
        <v>938</v>
      </c>
      <c r="C68" s="83" t="s">
        <v>939</v>
      </c>
      <c r="D68" s="83" t="s">
        <v>940</v>
      </c>
      <c r="E68" s="84" t="s">
        <v>248</v>
      </c>
      <c r="F68" s="84" t="s">
        <v>3</v>
      </c>
      <c r="G68" s="84" t="s">
        <v>249</v>
      </c>
      <c r="H68" s="85" t="s">
        <v>941</v>
      </c>
      <c r="I68" s="79">
        <v>59900</v>
      </c>
      <c r="J68" s="79">
        <v>0</v>
      </c>
      <c r="K68" s="79">
        <v>0</v>
      </c>
      <c r="L68" s="79">
        <v>2040.9</v>
      </c>
      <c r="M68" s="79">
        <v>2040.9</v>
      </c>
      <c r="N68" s="79">
        <v>0</v>
      </c>
      <c r="O68" s="80">
        <f t="shared" si="1"/>
        <v>55818.2</v>
      </c>
    </row>
    <row r="69" spans="1:15" s="81" customFormat="1" ht="135.75" x14ac:dyDescent="0.2">
      <c r="A69" s="150">
        <v>9</v>
      </c>
      <c r="B69" s="140" t="s">
        <v>942</v>
      </c>
      <c r="C69" s="83" t="s">
        <v>943</v>
      </c>
      <c r="D69" s="83" t="s">
        <v>944</v>
      </c>
      <c r="E69" s="84" t="s">
        <v>58</v>
      </c>
      <c r="F69" s="84" t="s">
        <v>3</v>
      </c>
      <c r="G69" s="84" t="s">
        <v>945</v>
      </c>
      <c r="H69" s="85" t="s">
        <v>946</v>
      </c>
      <c r="I69" s="79">
        <v>10000</v>
      </c>
      <c r="J69" s="79">
        <v>0</v>
      </c>
      <c r="K69" s="79">
        <v>0</v>
      </c>
      <c r="L69" s="151" t="s">
        <v>947</v>
      </c>
      <c r="M69" s="79"/>
      <c r="N69" s="79">
        <v>0</v>
      </c>
      <c r="O69" s="80">
        <f t="shared" si="1"/>
        <v>10000</v>
      </c>
    </row>
    <row r="70" spans="1:15" s="81" customFormat="1" ht="78" x14ac:dyDescent="0.2">
      <c r="A70" s="150">
        <v>10</v>
      </c>
      <c r="B70" s="140" t="s">
        <v>948</v>
      </c>
      <c r="C70" s="83" t="s">
        <v>949</v>
      </c>
      <c r="D70" s="83" t="s">
        <v>950</v>
      </c>
      <c r="E70" s="84" t="s">
        <v>55</v>
      </c>
      <c r="F70" s="84" t="s">
        <v>3</v>
      </c>
      <c r="G70" s="84" t="s">
        <v>56</v>
      </c>
      <c r="H70" s="85" t="s">
        <v>951</v>
      </c>
      <c r="I70" s="79">
        <v>214555.76</v>
      </c>
      <c r="J70" s="79">
        <v>10727.79</v>
      </c>
      <c r="K70" s="79">
        <v>10727.79</v>
      </c>
      <c r="L70" s="79">
        <v>0</v>
      </c>
      <c r="M70" s="79">
        <v>0</v>
      </c>
      <c r="N70" s="79">
        <v>0</v>
      </c>
      <c r="O70" s="80">
        <f t="shared" si="1"/>
        <v>193100.18</v>
      </c>
    </row>
    <row r="71" spans="1:15" s="81" customFormat="1" ht="116.25" x14ac:dyDescent="0.2">
      <c r="A71" s="150">
        <v>11</v>
      </c>
      <c r="B71" s="140" t="s">
        <v>856</v>
      </c>
      <c r="C71" s="83" t="s">
        <v>952</v>
      </c>
      <c r="D71" s="83" t="s">
        <v>953</v>
      </c>
      <c r="E71" s="84" t="s">
        <v>59</v>
      </c>
      <c r="F71" s="84" t="s">
        <v>3</v>
      </c>
      <c r="G71" s="84" t="s">
        <v>945</v>
      </c>
      <c r="H71" s="85" t="s">
        <v>954</v>
      </c>
      <c r="I71" s="79">
        <v>42000</v>
      </c>
      <c r="J71" s="79">
        <v>0</v>
      </c>
      <c r="K71" s="79">
        <v>0</v>
      </c>
      <c r="L71" s="151" t="s">
        <v>947</v>
      </c>
      <c r="M71" s="79"/>
      <c r="N71" s="79">
        <v>0</v>
      </c>
      <c r="O71" s="80">
        <f t="shared" si="1"/>
        <v>42000</v>
      </c>
    </row>
    <row r="72" spans="1:15" s="81" customFormat="1" ht="96.75" x14ac:dyDescent="0.2">
      <c r="A72" s="150">
        <v>12</v>
      </c>
      <c r="B72" s="140" t="s">
        <v>955</v>
      </c>
      <c r="C72" s="83" t="s">
        <v>956</v>
      </c>
      <c r="D72" s="83" t="s">
        <v>957</v>
      </c>
      <c r="E72" s="84" t="s">
        <v>958</v>
      </c>
      <c r="F72" s="84" t="s">
        <v>3</v>
      </c>
      <c r="G72" s="84" t="s">
        <v>959</v>
      </c>
      <c r="H72" s="85" t="s">
        <v>960</v>
      </c>
      <c r="I72" s="79">
        <v>252000</v>
      </c>
      <c r="J72" s="79">
        <v>0</v>
      </c>
      <c r="K72" s="79">
        <v>0</v>
      </c>
      <c r="L72" s="79">
        <v>17500</v>
      </c>
      <c r="M72" s="79">
        <v>17500</v>
      </c>
      <c r="N72" s="79">
        <v>0</v>
      </c>
      <c r="O72" s="80">
        <f t="shared" si="1"/>
        <v>217000</v>
      </c>
    </row>
    <row r="73" spans="1:15" s="81" customFormat="1" ht="135.75" x14ac:dyDescent="0.2">
      <c r="A73" s="150">
        <v>13</v>
      </c>
      <c r="B73" s="140" t="s">
        <v>961</v>
      </c>
      <c r="C73" s="83" t="s">
        <v>962</v>
      </c>
      <c r="D73" s="83" t="s">
        <v>963</v>
      </c>
      <c r="E73" s="84" t="s">
        <v>261</v>
      </c>
      <c r="F73" s="84" t="s">
        <v>3</v>
      </c>
      <c r="G73" s="84" t="s">
        <v>964</v>
      </c>
      <c r="H73" s="85" t="s">
        <v>965</v>
      </c>
      <c r="I73" s="79">
        <v>21600</v>
      </c>
      <c r="J73" s="79">
        <v>1080</v>
      </c>
      <c r="K73" s="79">
        <v>1080</v>
      </c>
      <c r="L73" s="79">
        <v>0</v>
      </c>
      <c r="M73" s="79">
        <v>0</v>
      </c>
      <c r="N73" s="79">
        <v>0</v>
      </c>
      <c r="O73" s="80">
        <f t="shared" si="1"/>
        <v>19440</v>
      </c>
    </row>
    <row r="74" spans="1:15" s="81" customFormat="1" ht="175.5" x14ac:dyDescent="0.2">
      <c r="A74" s="150">
        <v>14</v>
      </c>
      <c r="B74" s="140" t="s">
        <v>966</v>
      </c>
      <c r="C74" s="83" t="s">
        <v>967</v>
      </c>
      <c r="D74" s="83" t="s">
        <v>968</v>
      </c>
      <c r="E74" s="84" t="s">
        <v>648</v>
      </c>
      <c r="F74" s="84" t="s">
        <v>969</v>
      </c>
      <c r="G74" s="84" t="s">
        <v>970</v>
      </c>
      <c r="H74" s="85" t="s">
        <v>971</v>
      </c>
      <c r="I74" s="79">
        <v>2000000</v>
      </c>
      <c r="J74" s="79">
        <v>100000</v>
      </c>
      <c r="K74" s="79">
        <v>100000</v>
      </c>
      <c r="L74" s="79">
        <v>0</v>
      </c>
      <c r="M74" s="79">
        <v>0</v>
      </c>
      <c r="N74" s="79">
        <v>0</v>
      </c>
      <c r="O74" s="80">
        <f t="shared" si="1"/>
        <v>1800000</v>
      </c>
    </row>
    <row r="75" spans="1:15" s="81" customFormat="1" ht="136.5" x14ac:dyDescent="0.2">
      <c r="A75" s="150">
        <v>15</v>
      </c>
      <c r="B75" s="140" t="s">
        <v>966</v>
      </c>
      <c r="C75" s="83" t="s">
        <v>967</v>
      </c>
      <c r="D75" s="83" t="s">
        <v>968</v>
      </c>
      <c r="E75" s="84" t="s">
        <v>652</v>
      </c>
      <c r="F75" s="84" t="s">
        <v>969</v>
      </c>
      <c r="G75" s="84" t="s">
        <v>970</v>
      </c>
      <c r="H75" s="85" t="s">
        <v>972</v>
      </c>
      <c r="I75" s="79">
        <v>1000000</v>
      </c>
      <c r="J75" s="79">
        <v>50000</v>
      </c>
      <c r="K75" s="79">
        <v>50000</v>
      </c>
      <c r="L75" s="79">
        <v>0</v>
      </c>
      <c r="M75" s="79">
        <v>0</v>
      </c>
      <c r="N75" s="79">
        <v>0</v>
      </c>
      <c r="O75" s="80">
        <f t="shared" si="1"/>
        <v>900000</v>
      </c>
    </row>
    <row r="76" spans="1:15" s="81" customFormat="1" ht="156" x14ac:dyDescent="0.2">
      <c r="A76" s="150">
        <v>16</v>
      </c>
      <c r="B76" s="140" t="s">
        <v>966</v>
      </c>
      <c r="C76" s="83" t="s">
        <v>967</v>
      </c>
      <c r="D76" s="83" t="s">
        <v>968</v>
      </c>
      <c r="E76" s="84" t="s">
        <v>409</v>
      </c>
      <c r="F76" s="84" t="s">
        <v>969</v>
      </c>
      <c r="G76" s="84" t="s">
        <v>970</v>
      </c>
      <c r="H76" s="85" t="s">
        <v>973</v>
      </c>
      <c r="I76" s="79">
        <v>500000</v>
      </c>
      <c r="J76" s="79">
        <v>25000</v>
      </c>
      <c r="K76" s="79">
        <v>25000</v>
      </c>
      <c r="L76" s="79">
        <v>0</v>
      </c>
      <c r="M76" s="79">
        <v>0</v>
      </c>
      <c r="N76" s="79">
        <v>0</v>
      </c>
      <c r="O76" s="80">
        <f t="shared" si="1"/>
        <v>450000</v>
      </c>
    </row>
    <row r="77" spans="1:15" s="81" customFormat="1" ht="136.5" x14ac:dyDescent="0.2">
      <c r="A77" s="150">
        <v>17</v>
      </c>
      <c r="B77" s="140" t="s">
        <v>966</v>
      </c>
      <c r="C77" s="83" t="s">
        <v>967</v>
      </c>
      <c r="D77" s="83" t="s">
        <v>968</v>
      </c>
      <c r="E77" s="84" t="s">
        <v>974</v>
      </c>
      <c r="F77" s="84" t="s">
        <v>969</v>
      </c>
      <c r="G77" s="84" t="s">
        <v>970</v>
      </c>
      <c r="H77" s="85" t="s">
        <v>975</v>
      </c>
      <c r="I77" s="79">
        <v>1000000</v>
      </c>
      <c r="J77" s="79">
        <v>50000</v>
      </c>
      <c r="K77" s="79">
        <v>50000</v>
      </c>
      <c r="L77" s="79">
        <v>0</v>
      </c>
      <c r="M77" s="79">
        <v>0</v>
      </c>
      <c r="N77" s="79">
        <v>0</v>
      </c>
      <c r="O77" s="80">
        <f t="shared" si="1"/>
        <v>900000</v>
      </c>
    </row>
    <row r="78" spans="1:15" s="81" customFormat="1" ht="97.5" x14ac:dyDescent="0.2">
      <c r="A78" s="150">
        <v>18</v>
      </c>
      <c r="B78" s="140" t="s">
        <v>861</v>
      </c>
      <c r="C78" s="83" t="s">
        <v>976</v>
      </c>
      <c r="D78" s="83" t="s">
        <v>977</v>
      </c>
      <c r="E78" s="84" t="s">
        <v>978</v>
      </c>
      <c r="F78" s="84" t="s">
        <v>288</v>
      </c>
      <c r="G78" s="84" t="s">
        <v>549</v>
      </c>
      <c r="H78" s="85" t="s">
        <v>979</v>
      </c>
      <c r="I78" s="79">
        <v>65336</v>
      </c>
      <c r="J78" s="79">
        <v>0</v>
      </c>
      <c r="K78" s="79">
        <v>0</v>
      </c>
      <c r="L78" s="79">
        <v>32668</v>
      </c>
      <c r="M78" s="79">
        <v>32668</v>
      </c>
      <c r="N78" s="79">
        <v>0</v>
      </c>
      <c r="O78" s="80">
        <f t="shared" si="1"/>
        <v>0</v>
      </c>
    </row>
    <row r="79" spans="1:15" s="81" customFormat="1" ht="97.5" x14ac:dyDescent="0.2">
      <c r="A79" s="150">
        <v>19</v>
      </c>
      <c r="B79" s="140" t="s">
        <v>861</v>
      </c>
      <c r="C79" s="83" t="s">
        <v>980</v>
      </c>
      <c r="D79" s="83" t="s">
        <v>981</v>
      </c>
      <c r="E79" s="84" t="s">
        <v>958</v>
      </c>
      <c r="F79" s="84" t="s">
        <v>3</v>
      </c>
      <c r="G79" s="84" t="s">
        <v>959</v>
      </c>
      <c r="H79" s="85" t="s">
        <v>982</v>
      </c>
      <c r="I79" s="79">
        <v>48000</v>
      </c>
      <c r="J79" s="79">
        <v>0</v>
      </c>
      <c r="K79" s="79">
        <v>0</v>
      </c>
      <c r="L79" s="152" t="s">
        <v>983</v>
      </c>
      <c r="M79" s="79"/>
      <c r="N79" s="79">
        <v>0</v>
      </c>
      <c r="O79" s="80">
        <f t="shared" si="1"/>
        <v>48000</v>
      </c>
    </row>
    <row r="80" spans="1:15" s="81" customFormat="1" ht="116.25" x14ac:dyDescent="0.2">
      <c r="A80" s="150">
        <v>20</v>
      </c>
      <c r="B80" s="140" t="s">
        <v>984</v>
      </c>
      <c r="C80" s="83" t="s">
        <v>985</v>
      </c>
      <c r="D80" s="83" t="s">
        <v>986</v>
      </c>
      <c r="E80" s="84" t="s">
        <v>631</v>
      </c>
      <c r="F80" s="84" t="s">
        <v>288</v>
      </c>
      <c r="G80" s="84" t="s">
        <v>987</v>
      </c>
      <c r="H80" s="85" t="s">
        <v>988</v>
      </c>
      <c r="I80" s="79">
        <v>698225</v>
      </c>
      <c r="J80" s="79">
        <v>34911.25</v>
      </c>
      <c r="K80" s="79">
        <v>34911.25</v>
      </c>
      <c r="L80" s="152">
        <v>0</v>
      </c>
      <c r="M80" s="79">
        <v>0</v>
      </c>
      <c r="N80" s="79">
        <v>0</v>
      </c>
      <c r="O80" s="80">
        <f t="shared" si="1"/>
        <v>628402.5</v>
      </c>
    </row>
    <row r="81" spans="1:15" s="81" customFormat="1" ht="116.25" x14ac:dyDescent="0.2">
      <c r="A81" s="150">
        <v>21</v>
      </c>
      <c r="B81" s="140" t="s">
        <v>984</v>
      </c>
      <c r="C81" s="83" t="s">
        <v>989</v>
      </c>
      <c r="D81" s="83" t="s">
        <v>986</v>
      </c>
      <c r="E81" s="84" t="s">
        <v>631</v>
      </c>
      <c r="F81" s="84" t="s">
        <v>288</v>
      </c>
      <c r="G81" s="84" t="s">
        <v>987</v>
      </c>
      <c r="H81" s="85" t="s">
        <v>990</v>
      </c>
      <c r="I81" s="79">
        <v>71400</v>
      </c>
      <c r="J81" s="79">
        <v>0</v>
      </c>
      <c r="K81" s="79">
        <v>0</v>
      </c>
      <c r="L81" s="152">
        <v>0</v>
      </c>
      <c r="M81" s="79">
        <v>0</v>
      </c>
      <c r="N81" s="29" t="s">
        <v>39</v>
      </c>
      <c r="O81" s="80">
        <f t="shared" si="1"/>
        <v>71400</v>
      </c>
    </row>
    <row r="82" spans="1:15" s="81" customFormat="1" ht="117" x14ac:dyDescent="0.2">
      <c r="A82" s="150">
        <v>22</v>
      </c>
      <c r="B82" s="140" t="s">
        <v>991</v>
      </c>
      <c r="C82" s="83" t="s">
        <v>992</v>
      </c>
      <c r="D82" s="83" t="s">
        <v>993</v>
      </c>
      <c r="E82" s="84" t="s">
        <v>261</v>
      </c>
      <c r="F82" s="84" t="s">
        <v>3</v>
      </c>
      <c r="G82" s="84" t="s">
        <v>987</v>
      </c>
      <c r="H82" s="85" t="s">
        <v>994</v>
      </c>
      <c r="I82" s="79">
        <v>21600</v>
      </c>
      <c r="J82" s="79">
        <v>1080</v>
      </c>
      <c r="K82" s="79">
        <v>1080</v>
      </c>
      <c r="L82" s="152">
        <v>0</v>
      </c>
      <c r="M82" s="79">
        <v>0</v>
      </c>
      <c r="N82" s="79">
        <v>0</v>
      </c>
      <c r="O82" s="80">
        <f t="shared" si="1"/>
        <v>19440</v>
      </c>
    </row>
    <row r="83" spans="1:15" s="81" customFormat="1" ht="194.25" x14ac:dyDescent="0.2">
      <c r="A83" s="150">
        <v>23</v>
      </c>
      <c r="B83" s="140" t="s">
        <v>995</v>
      </c>
      <c r="C83" s="83" t="s">
        <v>996</v>
      </c>
      <c r="D83" s="83" t="s">
        <v>997</v>
      </c>
      <c r="E83" s="84" t="s">
        <v>998</v>
      </c>
      <c r="F83" s="84" t="s">
        <v>999</v>
      </c>
      <c r="G83" s="84" t="s">
        <v>1000</v>
      </c>
      <c r="H83" s="85" t="s">
        <v>1001</v>
      </c>
      <c r="I83" s="79">
        <v>800000</v>
      </c>
      <c r="J83" s="79">
        <v>40000</v>
      </c>
      <c r="K83" s="79">
        <v>40000</v>
      </c>
      <c r="L83" s="152">
        <v>0</v>
      </c>
      <c r="M83" s="79">
        <v>0</v>
      </c>
      <c r="N83" s="79">
        <v>0</v>
      </c>
      <c r="O83" s="80">
        <f t="shared" si="1"/>
        <v>720000</v>
      </c>
    </row>
    <row r="84" spans="1:15" s="81" customFormat="1" ht="114.75" x14ac:dyDescent="0.2">
      <c r="A84" s="150">
        <v>24</v>
      </c>
      <c r="B84" s="140" t="s">
        <v>1002</v>
      </c>
      <c r="C84" s="83" t="s">
        <v>1003</v>
      </c>
      <c r="D84" s="83" t="s">
        <v>1004</v>
      </c>
      <c r="E84" s="84" t="s">
        <v>51</v>
      </c>
      <c r="F84" s="84" t="s">
        <v>3</v>
      </c>
      <c r="G84" s="84" t="s">
        <v>267</v>
      </c>
      <c r="H84" s="85" t="s">
        <v>1005</v>
      </c>
      <c r="I84" s="79">
        <v>23500</v>
      </c>
      <c r="J84" s="79">
        <v>0</v>
      </c>
      <c r="K84" s="79">
        <v>0</v>
      </c>
      <c r="L84" s="152">
        <v>0</v>
      </c>
      <c r="M84" s="79">
        <v>0</v>
      </c>
      <c r="N84" s="29" t="s">
        <v>39</v>
      </c>
      <c r="O84" s="80">
        <f t="shared" si="1"/>
        <v>23500</v>
      </c>
    </row>
    <row r="85" spans="1:15" s="81" customFormat="1" ht="155.25" x14ac:dyDescent="0.2">
      <c r="A85" s="150">
        <v>25</v>
      </c>
      <c r="B85" s="140" t="s">
        <v>1006</v>
      </c>
      <c r="C85" s="83" t="s">
        <v>1007</v>
      </c>
      <c r="D85" s="83" t="s">
        <v>1008</v>
      </c>
      <c r="E85" s="84" t="s">
        <v>1009</v>
      </c>
      <c r="F85" s="84" t="s">
        <v>63</v>
      </c>
      <c r="G85" s="84" t="s">
        <v>580</v>
      </c>
      <c r="H85" s="85" t="s">
        <v>1010</v>
      </c>
      <c r="I85" s="79">
        <v>13200</v>
      </c>
      <c r="J85" s="79">
        <v>6600</v>
      </c>
      <c r="K85" s="79">
        <v>6600</v>
      </c>
      <c r="L85" s="152">
        <v>0</v>
      </c>
      <c r="M85" s="79">
        <v>0</v>
      </c>
      <c r="N85" s="79">
        <v>0</v>
      </c>
      <c r="O85" s="80">
        <f t="shared" si="1"/>
        <v>0</v>
      </c>
    </row>
    <row r="86" spans="1:15" s="81" customFormat="1" ht="155.25" x14ac:dyDescent="0.2">
      <c r="A86" s="150">
        <v>26</v>
      </c>
      <c r="B86" s="140" t="s">
        <v>1011</v>
      </c>
      <c r="C86" s="83" t="s">
        <v>1012</v>
      </c>
      <c r="D86" s="83" t="s">
        <v>1013</v>
      </c>
      <c r="E86" s="84" t="s">
        <v>301</v>
      </c>
      <c r="F86" s="84" t="s">
        <v>1014</v>
      </c>
      <c r="G86" s="84" t="s">
        <v>1015</v>
      </c>
      <c r="H86" s="85" t="s">
        <v>1016</v>
      </c>
      <c r="I86" s="79">
        <v>30547</v>
      </c>
      <c r="J86" s="79">
        <v>0</v>
      </c>
      <c r="K86" s="79">
        <v>0</v>
      </c>
      <c r="L86" s="153">
        <v>15273.5</v>
      </c>
      <c r="M86" s="79">
        <v>15273.5</v>
      </c>
      <c r="N86" s="79">
        <v>0</v>
      </c>
      <c r="O86" s="80">
        <f t="shared" si="1"/>
        <v>0</v>
      </c>
    </row>
    <row r="87" spans="1:15" s="81" customFormat="1" ht="116.25" x14ac:dyDescent="0.2">
      <c r="A87" s="150">
        <v>27</v>
      </c>
      <c r="B87" s="140" t="s">
        <v>1017</v>
      </c>
      <c r="C87" s="83" t="s">
        <v>1018</v>
      </c>
      <c r="D87" s="83" t="s">
        <v>1019</v>
      </c>
      <c r="E87" s="84" t="s">
        <v>631</v>
      </c>
      <c r="F87" s="84" t="s">
        <v>632</v>
      </c>
      <c r="G87" s="84" t="s">
        <v>633</v>
      </c>
      <c r="H87" s="85" t="s">
        <v>1020</v>
      </c>
      <c r="I87" s="79">
        <v>893850</v>
      </c>
      <c r="J87" s="79">
        <v>0</v>
      </c>
      <c r="K87" s="79">
        <v>0</v>
      </c>
      <c r="L87" s="153">
        <v>19588.75</v>
      </c>
      <c r="M87" s="79">
        <v>19588.75</v>
      </c>
      <c r="N87" s="79"/>
      <c r="O87" s="80">
        <f t="shared" si="1"/>
        <v>854672.5</v>
      </c>
    </row>
    <row r="88" spans="1:15" s="81" customFormat="1" ht="78" x14ac:dyDescent="0.2">
      <c r="A88" s="150">
        <v>28</v>
      </c>
      <c r="B88" s="140" t="s">
        <v>1021</v>
      </c>
      <c r="C88" s="83" t="s">
        <v>1022</v>
      </c>
      <c r="D88" s="83" t="s">
        <v>1023</v>
      </c>
      <c r="E88" s="84" t="s">
        <v>1024</v>
      </c>
      <c r="F88" s="84" t="s">
        <v>3</v>
      </c>
      <c r="G88" s="84" t="s">
        <v>1025</v>
      </c>
      <c r="H88" s="85" t="s">
        <v>1026</v>
      </c>
      <c r="I88" s="79">
        <v>170000</v>
      </c>
      <c r="J88" s="79">
        <v>8500</v>
      </c>
      <c r="K88" s="79">
        <v>8500</v>
      </c>
      <c r="L88" s="153"/>
      <c r="M88" s="79"/>
      <c r="N88" s="79"/>
      <c r="O88" s="80">
        <f t="shared" ref="O88:O93" si="6">+I88-(SUM(J88:N88))</f>
        <v>153000</v>
      </c>
    </row>
    <row r="89" spans="1:15" s="81" customFormat="1" ht="97.5" x14ac:dyDescent="0.2">
      <c r="A89" s="150">
        <v>29</v>
      </c>
      <c r="B89" s="140" t="s">
        <v>1021</v>
      </c>
      <c r="C89" s="83" t="s">
        <v>1027</v>
      </c>
      <c r="D89" s="83" t="s">
        <v>1028</v>
      </c>
      <c r="E89" s="84" t="s">
        <v>55</v>
      </c>
      <c r="F89" s="84" t="s">
        <v>3</v>
      </c>
      <c r="G89" s="84" t="s">
        <v>1029</v>
      </c>
      <c r="H89" s="85" t="s">
        <v>1030</v>
      </c>
      <c r="I89" s="79">
        <v>120000</v>
      </c>
      <c r="J89" s="79">
        <v>6000</v>
      </c>
      <c r="K89" s="79">
        <v>6000</v>
      </c>
      <c r="L89" s="153"/>
      <c r="M89" s="79"/>
      <c r="N89" s="79"/>
      <c r="O89" s="80">
        <f t="shared" si="6"/>
        <v>108000</v>
      </c>
    </row>
    <row r="90" spans="1:15" s="81" customFormat="1" ht="116.25" x14ac:dyDescent="0.2">
      <c r="A90" s="150">
        <v>30</v>
      </c>
      <c r="B90" s="140" t="s">
        <v>1031</v>
      </c>
      <c r="C90" s="83" t="s">
        <v>1032</v>
      </c>
      <c r="D90" s="83" t="s">
        <v>1033</v>
      </c>
      <c r="E90" s="84" t="s">
        <v>1034</v>
      </c>
      <c r="F90" s="84" t="s">
        <v>3</v>
      </c>
      <c r="G90" s="84" t="s">
        <v>1035</v>
      </c>
      <c r="H90" s="85" t="s">
        <v>1036</v>
      </c>
      <c r="I90" s="79">
        <v>12000</v>
      </c>
      <c r="J90" s="79">
        <v>0</v>
      </c>
      <c r="K90" s="79"/>
      <c r="L90" s="152" t="s">
        <v>947</v>
      </c>
      <c r="M90" s="79"/>
      <c r="N90" s="79"/>
      <c r="O90" s="80">
        <f t="shared" si="6"/>
        <v>12000</v>
      </c>
    </row>
    <row r="91" spans="1:15" s="81" customFormat="1" ht="156" x14ac:dyDescent="0.2">
      <c r="A91" s="150">
        <v>31</v>
      </c>
      <c r="B91" s="140">
        <v>242430</v>
      </c>
      <c r="C91" s="83" t="s">
        <v>1</v>
      </c>
      <c r="D91" s="83" t="s">
        <v>1037</v>
      </c>
      <c r="E91" s="84" t="s">
        <v>4</v>
      </c>
      <c r="F91" s="84" t="s">
        <v>4</v>
      </c>
      <c r="G91" s="84" t="s">
        <v>1038</v>
      </c>
      <c r="H91" s="85" t="s">
        <v>1039</v>
      </c>
      <c r="I91" s="79">
        <v>20000</v>
      </c>
      <c r="J91" s="79">
        <v>0</v>
      </c>
      <c r="K91" s="79"/>
      <c r="L91" s="154">
        <v>20000</v>
      </c>
      <c r="M91" s="79"/>
      <c r="N91" s="79"/>
      <c r="O91" s="80">
        <f t="shared" si="6"/>
        <v>0</v>
      </c>
    </row>
    <row r="92" spans="1:15" s="81" customFormat="1" ht="175.5" x14ac:dyDescent="0.2">
      <c r="A92" s="150">
        <v>32</v>
      </c>
      <c r="B92" s="140">
        <v>242430</v>
      </c>
      <c r="C92" s="83" t="s">
        <v>1040</v>
      </c>
      <c r="D92" s="83" t="s">
        <v>1041</v>
      </c>
      <c r="E92" s="84" t="s">
        <v>1042</v>
      </c>
      <c r="F92" s="84" t="s">
        <v>3</v>
      </c>
      <c r="G92" s="84" t="s">
        <v>1043</v>
      </c>
      <c r="H92" s="85" t="s">
        <v>1044</v>
      </c>
      <c r="I92" s="79">
        <v>450.68</v>
      </c>
      <c r="J92" s="79">
        <v>225.34</v>
      </c>
      <c r="K92" s="79">
        <v>225.34</v>
      </c>
      <c r="L92" s="152"/>
      <c r="M92" s="79"/>
      <c r="N92" s="79"/>
      <c r="O92" s="80">
        <f t="shared" si="6"/>
        <v>0</v>
      </c>
    </row>
    <row r="93" spans="1:15" s="81" customFormat="1" ht="135.75" x14ac:dyDescent="0.2">
      <c r="A93" s="150">
        <v>33</v>
      </c>
      <c r="B93" s="140">
        <v>242430</v>
      </c>
      <c r="C93" s="142" t="s">
        <v>555</v>
      </c>
      <c r="D93" s="83" t="s">
        <v>1045</v>
      </c>
      <c r="E93" s="84" t="s">
        <v>58</v>
      </c>
      <c r="F93" s="84" t="s">
        <v>3</v>
      </c>
      <c r="G93" s="84" t="s">
        <v>945</v>
      </c>
      <c r="H93" s="85" t="s">
        <v>1046</v>
      </c>
      <c r="I93" s="79">
        <v>18000</v>
      </c>
      <c r="J93" s="79">
        <v>0</v>
      </c>
      <c r="K93" s="79">
        <v>0</v>
      </c>
      <c r="L93" s="151" t="s">
        <v>947</v>
      </c>
      <c r="M93" s="79"/>
      <c r="N93" s="79">
        <v>0</v>
      </c>
      <c r="O93" s="80">
        <f t="shared" si="6"/>
        <v>18000</v>
      </c>
    </row>
    <row r="94" spans="1:15" x14ac:dyDescent="0.45">
      <c r="A94" s="66" t="s">
        <v>65</v>
      </c>
      <c r="B94" s="137"/>
      <c r="C94" s="68"/>
      <c r="D94" s="68"/>
      <c r="E94" s="69"/>
      <c r="F94" s="70"/>
      <c r="G94" s="70"/>
      <c r="H94" s="70"/>
      <c r="I94" s="71">
        <f>SUM(I95)</f>
        <v>0</v>
      </c>
      <c r="J94" s="71">
        <f t="shared" ref="J94:O94" si="7">SUM(J95)</f>
        <v>0</v>
      </c>
      <c r="K94" s="71">
        <f t="shared" si="7"/>
        <v>0</v>
      </c>
      <c r="L94" s="71">
        <f t="shared" si="7"/>
        <v>0</v>
      </c>
      <c r="M94" s="71">
        <f t="shared" si="7"/>
        <v>0</v>
      </c>
      <c r="N94" s="71">
        <f t="shared" si="7"/>
        <v>0</v>
      </c>
      <c r="O94" s="88">
        <f t="shared" si="7"/>
        <v>0</v>
      </c>
    </row>
    <row r="95" spans="1:15" s="96" customFormat="1" x14ac:dyDescent="0.2">
      <c r="A95" s="89"/>
      <c r="B95" s="155"/>
      <c r="C95" s="91"/>
      <c r="D95" s="91"/>
      <c r="E95" s="92"/>
      <c r="F95" s="93"/>
      <c r="G95" s="93"/>
      <c r="H95" s="93"/>
      <c r="I95" s="94"/>
      <c r="J95" s="94"/>
      <c r="K95" s="94"/>
      <c r="L95" s="94"/>
      <c r="M95" s="94"/>
      <c r="N95" s="94"/>
      <c r="O95" s="95"/>
    </row>
    <row r="96" spans="1:15" s="100" customFormat="1" thickBot="1" x14ac:dyDescent="0.25">
      <c r="A96" s="316" t="s">
        <v>1047</v>
      </c>
      <c r="B96" s="317"/>
      <c r="C96" s="317"/>
      <c r="D96" s="317"/>
      <c r="E96" s="317"/>
      <c r="F96" s="317"/>
      <c r="G96" s="317"/>
      <c r="H96" s="318"/>
      <c r="I96" s="97">
        <f t="shared" ref="I96:O96" si="8">+I10+I60+I94+I8</f>
        <v>19556604.439999998</v>
      </c>
      <c r="J96" s="156">
        <f t="shared" si="8"/>
        <v>1039275.48</v>
      </c>
      <c r="K96" s="97">
        <f t="shared" si="8"/>
        <v>1039275.48</v>
      </c>
      <c r="L96" s="156">
        <f t="shared" si="8"/>
        <v>193763.87</v>
      </c>
      <c r="M96" s="97">
        <f t="shared" si="8"/>
        <v>173763.87</v>
      </c>
      <c r="N96" s="97">
        <f t="shared" si="8"/>
        <v>0</v>
      </c>
      <c r="O96" s="97">
        <f t="shared" si="8"/>
        <v>17110525.740000002</v>
      </c>
    </row>
    <row r="97" spans="1:16" x14ac:dyDescent="0.45">
      <c r="J97" s="158" t="s">
        <v>1048</v>
      </c>
      <c r="K97" s="159"/>
      <c r="L97" s="158" t="s">
        <v>1049</v>
      </c>
    </row>
    <row r="98" spans="1:16" x14ac:dyDescent="0.45">
      <c r="H98" s="160" t="s">
        <v>1050</v>
      </c>
      <c r="I98" s="160"/>
      <c r="J98" s="160"/>
      <c r="K98" s="161"/>
      <c r="L98" s="160"/>
      <c r="M98" s="160"/>
      <c r="N98" s="162">
        <f>+J96+L96</f>
        <v>1233039.3500000001</v>
      </c>
    </row>
    <row r="99" spans="1:16" x14ac:dyDescent="0.45">
      <c r="A99" s="38"/>
      <c r="B99" s="55"/>
      <c r="C99" s="38"/>
      <c r="D99" s="38"/>
      <c r="E99" s="39"/>
      <c r="F99" s="1"/>
      <c r="G99" s="1"/>
      <c r="H99" s="56" t="s">
        <v>1051</v>
      </c>
      <c r="I99" s="56"/>
      <c r="K99" s="105"/>
      <c r="N99" s="161">
        <v>0</v>
      </c>
      <c r="O99" s="1"/>
      <c r="P99" s="1"/>
    </row>
    <row r="100" spans="1:16" ht="20.25" thickBot="1" x14ac:dyDescent="0.5">
      <c r="A100" s="38"/>
      <c r="B100" s="55"/>
      <c r="C100" s="38"/>
      <c r="D100" s="38"/>
      <c r="E100" s="39"/>
      <c r="F100" s="1"/>
      <c r="G100" s="1"/>
      <c r="H100" s="160" t="s">
        <v>1052</v>
      </c>
      <c r="I100" s="160"/>
      <c r="J100" s="160"/>
      <c r="K100" s="161"/>
      <c r="L100" s="160"/>
      <c r="M100" s="160"/>
      <c r="N100" s="163">
        <f>+N98-N99</f>
        <v>1233039.3500000001</v>
      </c>
      <c r="O100" s="1"/>
      <c r="P100" s="1"/>
    </row>
    <row r="101" spans="1:16" ht="21" thickTop="1" thickBot="1" x14ac:dyDescent="0.5">
      <c r="A101" s="38"/>
      <c r="B101" s="55"/>
      <c r="C101" s="38"/>
      <c r="D101" s="38"/>
      <c r="E101" s="39"/>
      <c r="F101" s="1"/>
      <c r="G101" s="1"/>
      <c r="H101" s="1"/>
      <c r="I101" s="40"/>
      <c r="J101" s="1"/>
      <c r="K101" s="1"/>
      <c r="L101" s="1"/>
      <c r="M101" s="1"/>
      <c r="N101" s="1"/>
      <c r="O101" s="1"/>
      <c r="P101" s="1"/>
    </row>
    <row r="102" spans="1:16" x14ac:dyDescent="0.45">
      <c r="A102" s="38"/>
      <c r="B102" s="164"/>
      <c r="C102" s="165"/>
      <c r="D102" s="166"/>
      <c r="E102" s="166"/>
      <c r="F102" s="167"/>
      <c r="G102" s="167"/>
      <c r="H102" s="168"/>
      <c r="I102" s="40"/>
      <c r="J102" s="1"/>
      <c r="K102" s="1"/>
      <c r="L102" s="1"/>
      <c r="M102" s="1"/>
      <c r="N102" s="1"/>
      <c r="O102" s="1"/>
      <c r="P102" s="1"/>
    </row>
    <row r="103" spans="1:16" x14ac:dyDescent="0.45">
      <c r="A103" s="38"/>
      <c r="B103" s="169" t="s">
        <v>1053</v>
      </c>
      <c r="C103" s="170"/>
      <c r="D103" s="171"/>
      <c r="E103" s="171"/>
      <c r="F103" s="172"/>
      <c r="G103" s="172"/>
      <c r="H103" s="173"/>
      <c r="I103" s="40"/>
      <c r="J103" s="1"/>
      <c r="K103" s="1"/>
      <c r="L103" s="1"/>
      <c r="M103" s="1"/>
      <c r="N103" s="1"/>
      <c r="O103" s="1"/>
      <c r="P103" s="1"/>
    </row>
    <row r="104" spans="1:16" x14ac:dyDescent="0.45">
      <c r="A104" s="38"/>
      <c r="B104" s="174" t="s">
        <v>1054</v>
      </c>
      <c r="C104" s="170"/>
      <c r="D104" s="171"/>
      <c r="E104" s="171"/>
      <c r="F104" s="172"/>
      <c r="G104" s="172"/>
      <c r="H104" s="173"/>
      <c r="I104" s="40"/>
      <c r="J104" s="1"/>
      <c r="K104" s="1"/>
      <c r="L104" s="1"/>
      <c r="M104" s="1"/>
      <c r="N104" s="1"/>
      <c r="O104" s="1"/>
      <c r="P104" s="1"/>
    </row>
    <row r="105" spans="1:16" x14ac:dyDescent="0.45">
      <c r="A105" s="38"/>
      <c r="B105" s="174" t="s">
        <v>1055</v>
      </c>
      <c r="C105" s="170"/>
      <c r="D105" s="171"/>
      <c r="E105" s="171"/>
      <c r="F105" s="175">
        <f>+J96+L96</f>
        <v>1233039.3500000001</v>
      </c>
      <c r="G105" s="172"/>
      <c r="H105" s="173"/>
      <c r="I105" s="40"/>
      <c r="J105" s="1"/>
      <c r="K105" s="1"/>
      <c r="L105" s="1"/>
      <c r="M105" s="1"/>
      <c r="N105" s="1"/>
      <c r="O105" s="1"/>
      <c r="P105" s="1"/>
    </row>
    <row r="106" spans="1:16" x14ac:dyDescent="0.45">
      <c r="A106" s="38"/>
      <c r="B106" s="174" t="s">
        <v>1056</v>
      </c>
      <c r="C106" s="170"/>
      <c r="D106" s="171"/>
      <c r="E106" s="171"/>
      <c r="F106" s="172"/>
      <c r="G106" s="175">
        <f>+J96+L96</f>
        <v>1233039.3500000001</v>
      </c>
      <c r="H106" s="173"/>
      <c r="I106" s="40"/>
      <c r="J106" s="1"/>
      <c r="K106" s="1"/>
      <c r="L106" s="1"/>
      <c r="M106" s="1"/>
      <c r="N106" s="1"/>
      <c r="O106" s="1"/>
      <c r="P106" s="1"/>
    </row>
    <row r="107" spans="1:16" x14ac:dyDescent="0.45">
      <c r="A107" s="38"/>
      <c r="B107" s="176"/>
      <c r="C107" s="170"/>
      <c r="D107" s="171"/>
      <c r="E107" s="171"/>
      <c r="F107" s="172"/>
      <c r="G107" s="172"/>
      <c r="H107" s="173"/>
      <c r="I107" s="40"/>
      <c r="J107" s="1"/>
      <c r="K107" s="1"/>
      <c r="L107" s="1"/>
      <c r="M107" s="1"/>
      <c r="N107" s="1"/>
      <c r="O107" s="1"/>
      <c r="P107" s="1"/>
    </row>
    <row r="108" spans="1:16" x14ac:dyDescent="0.45">
      <c r="A108" s="38"/>
      <c r="B108" s="174" t="s">
        <v>1057</v>
      </c>
      <c r="C108" s="170"/>
      <c r="D108" s="171"/>
      <c r="E108" s="171"/>
      <c r="F108" s="172"/>
      <c r="G108" s="172"/>
      <c r="H108" s="173"/>
      <c r="I108" s="40"/>
      <c r="J108" s="1"/>
      <c r="K108" s="1"/>
      <c r="L108" s="1"/>
      <c r="M108" s="1"/>
      <c r="N108" s="1"/>
      <c r="O108" s="1"/>
      <c r="P108" s="1"/>
    </row>
    <row r="109" spans="1:16" x14ac:dyDescent="0.45">
      <c r="A109" s="38"/>
      <c r="B109" s="174" t="s">
        <v>1058</v>
      </c>
      <c r="C109" s="170"/>
      <c r="D109" s="171"/>
      <c r="E109" s="171"/>
      <c r="F109" s="175">
        <f>+J96+L96</f>
        <v>1233039.3500000001</v>
      </c>
      <c r="G109" s="172"/>
      <c r="H109" s="173"/>
      <c r="I109" s="40"/>
      <c r="J109" s="1"/>
      <c r="K109" s="1"/>
      <c r="L109" s="1"/>
      <c r="M109" s="1"/>
      <c r="N109" s="1"/>
      <c r="O109" s="1"/>
      <c r="P109" s="1"/>
    </row>
    <row r="110" spans="1:16" x14ac:dyDescent="0.45">
      <c r="A110" s="38"/>
      <c r="B110" s="174" t="s">
        <v>1059</v>
      </c>
      <c r="C110" s="170"/>
      <c r="D110" s="171"/>
      <c r="E110" s="171"/>
      <c r="F110" s="172"/>
      <c r="G110" s="175">
        <f>+J96+L96</f>
        <v>1233039.3500000001</v>
      </c>
      <c r="H110" s="173"/>
      <c r="I110" s="40"/>
      <c r="J110" s="1"/>
      <c r="K110" s="1"/>
      <c r="L110" s="1"/>
      <c r="M110" s="1"/>
      <c r="N110" s="1"/>
      <c r="O110" s="1"/>
      <c r="P110" s="1"/>
    </row>
    <row r="111" spans="1:16" x14ac:dyDescent="0.45">
      <c r="A111" s="38"/>
      <c r="B111" s="176"/>
      <c r="C111" s="170"/>
      <c r="D111" s="171"/>
      <c r="E111" s="171"/>
      <c r="F111" s="172"/>
      <c r="G111" s="172"/>
      <c r="H111" s="173"/>
      <c r="I111" s="40"/>
      <c r="J111" s="1"/>
      <c r="K111" s="1"/>
      <c r="L111" s="1"/>
      <c r="M111" s="1"/>
      <c r="N111" s="1"/>
      <c r="O111" s="1"/>
      <c r="P111" s="1"/>
    </row>
    <row r="112" spans="1:16" x14ac:dyDescent="0.45">
      <c r="A112" s="38"/>
      <c r="B112" s="174" t="s">
        <v>1060</v>
      </c>
      <c r="C112" s="170"/>
      <c r="D112" s="171"/>
      <c r="E112" s="171"/>
      <c r="F112" s="172"/>
      <c r="G112" s="172"/>
      <c r="H112" s="173"/>
      <c r="I112" s="40"/>
      <c r="J112" s="1"/>
      <c r="K112" s="1"/>
      <c r="L112" s="1"/>
      <c r="M112" s="1"/>
      <c r="N112" s="1"/>
      <c r="O112" s="1"/>
      <c r="P112" s="1"/>
    </row>
    <row r="113" spans="1:16" x14ac:dyDescent="0.45">
      <c r="A113" s="38"/>
      <c r="B113" s="174" t="s">
        <v>1061</v>
      </c>
      <c r="C113" s="170"/>
      <c r="D113" s="171"/>
      <c r="E113" s="171"/>
      <c r="F113" s="175">
        <f>+F109</f>
        <v>1233039.3500000001</v>
      </c>
      <c r="G113" s="172"/>
      <c r="H113" s="173"/>
      <c r="I113" s="40"/>
      <c r="J113" s="1"/>
      <c r="K113" s="1"/>
      <c r="L113" s="1"/>
      <c r="M113" s="1"/>
      <c r="N113" s="1"/>
      <c r="O113" s="1"/>
      <c r="P113" s="1"/>
    </row>
    <row r="114" spans="1:16" x14ac:dyDescent="0.45">
      <c r="A114" s="38"/>
      <c r="B114" s="174" t="s">
        <v>1062</v>
      </c>
      <c r="C114" s="170"/>
      <c r="D114" s="171"/>
      <c r="E114" s="171"/>
      <c r="F114" s="172"/>
      <c r="G114" s="175">
        <f>+G110</f>
        <v>1233039.3500000001</v>
      </c>
      <c r="H114" s="173"/>
      <c r="I114" s="40"/>
      <c r="J114" s="1"/>
      <c r="K114" s="1"/>
      <c r="L114" s="1"/>
      <c r="M114" s="1"/>
      <c r="N114" s="1"/>
      <c r="O114" s="1"/>
      <c r="P114" s="1"/>
    </row>
    <row r="115" spans="1:16" x14ac:dyDescent="0.45">
      <c r="A115" s="38"/>
      <c r="B115" s="174"/>
      <c r="C115" s="170"/>
      <c r="D115" s="171"/>
      <c r="E115" s="171"/>
      <c r="F115" s="172"/>
      <c r="G115" s="172"/>
      <c r="H115" s="173"/>
      <c r="I115" s="40"/>
      <c r="J115" s="1"/>
      <c r="K115" s="1"/>
      <c r="L115" s="1"/>
      <c r="M115" s="1"/>
      <c r="N115" s="1"/>
      <c r="O115" s="1"/>
      <c r="P115" s="1"/>
    </row>
    <row r="116" spans="1:16" x14ac:dyDescent="0.45">
      <c r="A116" s="38"/>
      <c r="B116" s="169" t="s">
        <v>1063</v>
      </c>
      <c r="C116" s="170"/>
      <c r="D116" s="171"/>
      <c r="E116" s="171"/>
      <c r="F116" s="172"/>
      <c r="G116" s="172"/>
      <c r="H116" s="173"/>
      <c r="I116" s="40"/>
      <c r="J116" s="1"/>
      <c r="K116" s="1"/>
      <c r="L116" s="1"/>
      <c r="M116" s="1"/>
      <c r="N116" s="1"/>
      <c r="O116" s="1"/>
      <c r="P116" s="1"/>
    </row>
    <row r="117" spans="1:16" x14ac:dyDescent="0.45">
      <c r="A117" s="38"/>
      <c r="B117" s="169" t="s">
        <v>1064</v>
      </c>
      <c r="C117" s="170"/>
      <c r="D117" s="171"/>
      <c r="E117" s="171"/>
      <c r="F117" s="172"/>
      <c r="G117" s="172"/>
      <c r="H117" s="173"/>
      <c r="I117" s="40"/>
      <c r="J117" s="1"/>
      <c r="K117" s="1"/>
      <c r="L117" s="1"/>
      <c r="M117" s="1"/>
      <c r="N117" s="1"/>
      <c r="O117" s="1"/>
      <c r="P117" s="1"/>
    </row>
    <row r="118" spans="1:16" x14ac:dyDescent="0.45">
      <c r="A118" s="38"/>
      <c r="B118" s="169" t="s">
        <v>1065</v>
      </c>
      <c r="C118" s="170"/>
      <c r="D118" s="171"/>
      <c r="E118" s="171"/>
      <c r="F118" s="172"/>
      <c r="G118" s="172"/>
      <c r="H118" s="173"/>
      <c r="I118" s="40"/>
      <c r="J118" s="1"/>
      <c r="K118" s="1"/>
      <c r="L118" s="1"/>
      <c r="M118" s="1"/>
      <c r="N118" s="1"/>
      <c r="O118" s="1"/>
      <c r="P118" s="1"/>
    </row>
    <row r="119" spans="1:16" x14ac:dyDescent="0.45">
      <c r="A119" s="38"/>
      <c r="B119" s="169" t="s">
        <v>1066</v>
      </c>
      <c r="C119" s="177" t="s">
        <v>1067</v>
      </c>
      <c r="D119" s="171"/>
      <c r="E119" s="171"/>
      <c r="F119" s="172"/>
      <c r="G119" s="172"/>
      <c r="H119" s="173"/>
      <c r="I119" s="40"/>
      <c r="J119" s="1"/>
      <c r="K119" s="1"/>
      <c r="L119" s="1"/>
      <c r="M119" s="1"/>
      <c r="N119" s="1"/>
      <c r="O119" s="1"/>
      <c r="P119" s="1"/>
    </row>
    <row r="120" spans="1:16" x14ac:dyDescent="0.45">
      <c r="A120" s="38"/>
      <c r="B120" s="169"/>
      <c r="C120" s="177" t="s">
        <v>1068</v>
      </c>
      <c r="D120" s="171"/>
      <c r="E120" s="171"/>
      <c r="F120" s="172"/>
      <c r="G120" s="172"/>
      <c r="H120" s="173"/>
      <c r="I120" s="40"/>
      <c r="J120" s="1"/>
      <c r="K120" s="1"/>
      <c r="L120" s="1"/>
      <c r="M120" s="1"/>
      <c r="N120" s="1"/>
      <c r="O120" s="1"/>
      <c r="P120" s="1"/>
    </row>
    <row r="121" spans="1:16" ht="20.25" thickBot="1" x14ac:dyDescent="0.5">
      <c r="A121" s="38"/>
      <c r="B121" s="178"/>
      <c r="C121" s="179"/>
      <c r="D121" s="180"/>
      <c r="E121" s="180"/>
      <c r="F121" s="181"/>
      <c r="G121" s="181"/>
      <c r="H121" s="182"/>
      <c r="I121" s="40"/>
      <c r="J121" s="1"/>
      <c r="K121" s="1"/>
      <c r="L121" s="1"/>
      <c r="M121" s="1"/>
      <c r="N121" s="1"/>
      <c r="O121" s="1"/>
      <c r="P121" s="1"/>
    </row>
    <row r="122" spans="1:16" x14ac:dyDescent="0.45">
      <c r="A122" s="38"/>
      <c r="B122" s="55"/>
      <c r="C122" s="38"/>
      <c r="D122" s="38"/>
      <c r="E122" s="39"/>
      <c r="F122" s="1"/>
      <c r="G122" s="1"/>
      <c r="H122" s="1"/>
      <c r="I122" s="40"/>
      <c r="J122" s="1"/>
      <c r="K122" s="1"/>
      <c r="L122" s="1"/>
      <c r="M122" s="1"/>
      <c r="N122" s="1"/>
      <c r="O122" s="1"/>
      <c r="P122" s="1"/>
    </row>
    <row r="123" spans="1:16" x14ac:dyDescent="0.45">
      <c r="A123" s="38"/>
      <c r="B123" s="55"/>
      <c r="C123" s="38"/>
      <c r="D123" s="38"/>
      <c r="E123" s="39"/>
      <c r="F123" s="1"/>
      <c r="G123" s="1"/>
      <c r="H123" s="1"/>
      <c r="I123" s="40"/>
      <c r="J123" s="1"/>
      <c r="K123" s="1"/>
      <c r="L123" s="1"/>
      <c r="M123" s="1"/>
      <c r="N123" s="1"/>
      <c r="O123" s="1"/>
      <c r="P123" s="1"/>
    </row>
    <row r="124" spans="1:16" x14ac:dyDescent="0.45">
      <c r="A124" s="38"/>
      <c r="B124" s="55"/>
      <c r="C124" s="38"/>
      <c r="D124" s="38"/>
      <c r="E124" s="39"/>
      <c r="F124" s="1"/>
      <c r="G124" s="1"/>
      <c r="H124" s="1"/>
      <c r="I124" s="40"/>
      <c r="J124" s="1"/>
      <c r="K124" s="1"/>
      <c r="L124" s="1"/>
      <c r="M124" s="1"/>
      <c r="N124" s="1"/>
      <c r="O124" s="1"/>
      <c r="P124" s="1"/>
    </row>
    <row r="125" spans="1:16" x14ac:dyDescent="0.45">
      <c r="A125" s="38"/>
      <c r="B125" s="55"/>
      <c r="C125" s="38"/>
      <c r="D125" s="38"/>
      <c r="E125" s="39"/>
      <c r="F125" s="1"/>
      <c r="G125" s="1"/>
      <c r="H125" s="1"/>
      <c r="I125" s="40"/>
      <c r="J125" s="1"/>
      <c r="K125" s="1"/>
      <c r="L125" s="1"/>
      <c r="M125" s="1"/>
      <c r="N125" s="1"/>
      <c r="O125" s="1"/>
      <c r="P125" s="1"/>
    </row>
    <row r="126" spans="1:16" x14ac:dyDescent="0.45">
      <c r="A126" s="38"/>
      <c r="B126" s="55"/>
      <c r="C126" s="38"/>
      <c r="D126" s="38"/>
      <c r="E126" s="39"/>
      <c r="F126" s="1"/>
      <c r="G126" s="1"/>
      <c r="H126" s="1"/>
      <c r="I126" s="40"/>
      <c r="J126" s="1"/>
      <c r="K126" s="1"/>
      <c r="L126" s="1"/>
      <c r="M126" s="1"/>
      <c r="N126" s="1"/>
      <c r="O126" s="1"/>
      <c r="P126" s="1"/>
    </row>
    <row r="127" spans="1:16" x14ac:dyDescent="0.45">
      <c r="A127" s="38"/>
      <c r="B127" s="55"/>
      <c r="C127" s="38"/>
      <c r="D127" s="38"/>
      <c r="E127" s="39"/>
      <c r="F127" s="1"/>
      <c r="G127" s="1"/>
      <c r="H127" s="1"/>
      <c r="I127" s="40"/>
      <c r="J127" s="1"/>
      <c r="K127" s="1"/>
      <c r="L127" s="1"/>
      <c r="M127" s="1"/>
      <c r="N127" s="1"/>
      <c r="O127" s="1"/>
      <c r="P127" s="1"/>
    </row>
    <row r="128" spans="1:16" x14ac:dyDescent="0.45">
      <c r="A128" s="38"/>
      <c r="B128" s="55"/>
      <c r="C128" s="38"/>
      <c r="D128" s="38"/>
      <c r="E128" s="39"/>
      <c r="F128" s="1"/>
      <c r="G128" s="1"/>
      <c r="H128" s="1"/>
      <c r="I128" s="40"/>
      <c r="J128" s="1"/>
      <c r="K128" s="1"/>
      <c r="L128" s="1"/>
      <c r="M128" s="1"/>
      <c r="N128" s="1"/>
      <c r="O128" s="1"/>
      <c r="P128" s="1"/>
    </row>
    <row r="129" spans="1:16" x14ac:dyDescent="0.45">
      <c r="A129" s="38"/>
      <c r="B129" s="55"/>
      <c r="C129" s="38"/>
      <c r="D129" s="38"/>
      <c r="E129" s="39"/>
      <c r="F129" s="1"/>
      <c r="G129" s="1"/>
      <c r="H129" s="1"/>
      <c r="I129" s="40"/>
      <c r="J129" s="1"/>
      <c r="K129" s="1"/>
      <c r="L129" s="1"/>
      <c r="M129" s="1"/>
      <c r="N129" s="1"/>
      <c r="O129" s="1"/>
      <c r="P129" s="1"/>
    </row>
    <row r="130" spans="1:16" x14ac:dyDescent="0.45">
      <c r="A130" s="38"/>
      <c r="B130" s="55"/>
      <c r="C130" s="38"/>
      <c r="D130" s="38"/>
      <c r="E130" s="39"/>
      <c r="F130" s="1"/>
      <c r="G130" s="1"/>
      <c r="H130" s="1"/>
      <c r="I130" s="40"/>
      <c r="J130" s="1"/>
      <c r="K130" s="1"/>
      <c r="L130" s="1"/>
      <c r="M130" s="1"/>
      <c r="N130" s="1"/>
      <c r="O130" s="1"/>
      <c r="P130" s="1"/>
    </row>
    <row r="131" spans="1:16" x14ac:dyDescent="0.45">
      <c r="A131" s="38"/>
      <c r="B131" s="55"/>
      <c r="C131" s="38"/>
      <c r="D131" s="38"/>
      <c r="E131" s="39"/>
      <c r="F131" s="1"/>
      <c r="G131" s="1"/>
      <c r="H131" s="1"/>
      <c r="I131" s="40"/>
      <c r="J131" s="1"/>
      <c r="K131" s="1"/>
      <c r="L131" s="1"/>
      <c r="M131" s="1"/>
      <c r="N131" s="1"/>
      <c r="O131" s="1"/>
      <c r="P131" s="1"/>
    </row>
    <row r="132" spans="1:16" x14ac:dyDescent="0.45">
      <c r="A132" s="38"/>
      <c r="B132" s="55"/>
      <c r="C132" s="38"/>
      <c r="D132" s="38"/>
      <c r="E132" s="39"/>
      <c r="F132" s="1"/>
      <c r="G132" s="1"/>
      <c r="H132" s="1"/>
      <c r="I132" s="40"/>
      <c r="J132" s="1"/>
      <c r="K132" s="1"/>
      <c r="L132" s="1"/>
      <c r="M132" s="1"/>
      <c r="N132" s="1"/>
      <c r="O132" s="1"/>
      <c r="P132" s="1"/>
    </row>
    <row r="133" spans="1:16" x14ac:dyDescent="0.45">
      <c r="A133" s="38"/>
      <c r="B133" s="55"/>
      <c r="C133" s="38"/>
      <c r="D133" s="38"/>
      <c r="E133" s="39"/>
      <c r="F133" s="1"/>
      <c r="G133" s="1"/>
      <c r="H133" s="1"/>
      <c r="I133" s="40"/>
      <c r="J133" s="1"/>
      <c r="K133" s="1"/>
      <c r="L133" s="1"/>
      <c r="M133" s="1"/>
      <c r="N133" s="1"/>
      <c r="O133" s="1"/>
      <c r="P133" s="1"/>
    </row>
    <row r="134" spans="1:16" x14ac:dyDescent="0.45">
      <c r="A134" s="38"/>
      <c r="B134" s="55"/>
      <c r="C134" s="38"/>
      <c r="D134" s="38"/>
      <c r="E134" s="39"/>
      <c r="F134" s="1"/>
      <c r="G134" s="1"/>
      <c r="H134" s="1"/>
      <c r="I134" s="40"/>
      <c r="J134" s="1"/>
      <c r="K134" s="1"/>
      <c r="L134" s="1"/>
      <c r="M134" s="1"/>
      <c r="N134" s="1"/>
      <c r="O134" s="1"/>
      <c r="P134" s="1"/>
    </row>
    <row r="135" spans="1:16" x14ac:dyDescent="0.45">
      <c r="A135" s="38"/>
      <c r="B135" s="55"/>
      <c r="C135" s="38"/>
      <c r="D135" s="38"/>
      <c r="E135" s="39"/>
      <c r="F135" s="1"/>
      <c r="G135" s="1"/>
      <c r="H135" s="1"/>
      <c r="I135" s="40"/>
      <c r="J135" s="1"/>
      <c r="K135" s="1"/>
      <c r="L135" s="1"/>
      <c r="M135" s="1"/>
      <c r="N135" s="1"/>
      <c r="O135" s="1"/>
      <c r="P135" s="1"/>
    </row>
    <row r="136" spans="1:16" x14ac:dyDescent="0.45">
      <c r="A136" s="38"/>
      <c r="B136" s="55"/>
      <c r="C136" s="38"/>
      <c r="D136" s="38"/>
      <c r="E136" s="39"/>
      <c r="F136" s="1"/>
      <c r="G136" s="1"/>
      <c r="H136" s="1"/>
      <c r="I136" s="40"/>
      <c r="J136" s="1"/>
      <c r="K136" s="1"/>
      <c r="L136" s="1"/>
      <c r="M136" s="1"/>
      <c r="N136" s="1"/>
      <c r="O136" s="1"/>
      <c r="P136" s="1"/>
    </row>
    <row r="137" spans="1:16" x14ac:dyDescent="0.45">
      <c r="A137" s="38"/>
      <c r="B137" s="55"/>
      <c r="C137" s="38"/>
      <c r="D137" s="38"/>
      <c r="E137" s="39"/>
      <c r="F137" s="1"/>
      <c r="G137" s="1"/>
      <c r="H137" s="1"/>
      <c r="I137" s="40"/>
      <c r="J137" s="1"/>
      <c r="K137" s="1"/>
      <c r="L137" s="1"/>
      <c r="M137" s="1"/>
      <c r="N137" s="1"/>
      <c r="O137" s="1"/>
      <c r="P137" s="1"/>
    </row>
    <row r="138" spans="1:16" x14ac:dyDescent="0.45">
      <c r="A138" s="38"/>
      <c r="B138" s="55"/>
      <c r="C138" s="38"/>
      <c r="D138" s="38"/>
      <c r="E138" s="39"/>
      <c r="F138" s="1"/>
      <c r="G138" s="1"/>
      <c r="H138" s="1"/>
      <c r="I138" s="40"/>
      <c r="J138" s="1"/>
      <c r="K138" s="1"/>
      <c r="L138" s="1"/>
      <c r="M138" s="1"/>
      <c r="N138" s="1"/>
      <c r="O138" s="1"/>
      <c r="P138" s="1"/>
    </row>
    <row r="139" spans="1:16" x14ac:dyDescent="0.45">
      <c r="A139" s="38"/>
      <c r="B139" s="55"/>
      <c r="C139" s="38"/>
      <c r="D139" s="38"/>
      <c r="E139" s="39"/>
      <c r="F139" s="1"/>
      <c r="G139" s="1"/>
      <c r="H139" s="1"/>
      <c r="I139" s="40"/>
      <c r="J139" s="1"/>
      <c r="K139" s="1"/>
      <c r="L139" s="1"/>
      <c r="M139" s="1"/>
      <c r="N139" s="1"/>
      <c r="O139" s="1"/>
      <c r="P139" s="1"/>
    </row>
    <row r="140" spans="1:16" x14ac:dyDescent="0.45">
      <c r="A140" s="38"/>
      <c r="B140" s="55"/>
      <c r="C140" s="38"/>
      <c r="D140" s="38"/>
      <c r="E140" s="39"/>
      <c r="F140" s="1"/>
      <c r="G140" s="1"/>
      <c r="H140" s="1"/>
      <c r="I140" s="40"/>
      <c r="J140" s="1"/>
      <c r="K140" s="1"/>
      <c r="L140" s="1"/>
      <c r="M140" s="1"/>
      <c r="N140" s="1"/>
      <c r="O140" s="1"/>
      <c r="P140" s="1"/>
    </row>
    <row r="141" spans="1:16" x14ac:dyDescent="0.45">
      <c r="A141" s="38"/>
      <c r="B141" s="55"/>
      <c r="C141" s="38"/>
      <c r="D141" s="38"/>
      <c r="E141" s="39"/>
      <c r="F141" s="1"/>
      <c r="G141" s="1"/>
      <c r="H141" s="1"/>
      <c r="I141" s="40"/>
      <c r="J141" s="1"/>
      <c r="K141" s="1"/>
      <c r="L141" s="1"/>
      <c r="M141" s="1"/>
      <c r="N141" s="1"/>
      <c r="O141" s="1"/>
      <c r="P141" s="1"/>
    </row>
    <row r="142" spans="1:16" x14ac:dyDescent="0.45">
      <c r="A142" s="38"/>
      <c r="B142" s="55"/>
      <c r="C142" s="38"/>
      <c r="D142" s="38"/>
      <c r="E142" s="39"/>
      <c r="F142" s="1"/>
      <c r="G142" s="1"/>
      <c r="H142" s="1"/>
      <c r="I142" s="40"/>
      <c r="J142" s="1"/>
      <c r="K142" s="1"/>
      <c r="L142" s="1"/>
      <c r="M142" s="1"/>
      <c r="N142" s="1"/>
      <c r="O142" s="1"/>
      <c r="P142" s="1"/>
    </row>
    <row r="143" spans="1:16" x14ac:dyDescent="0.45">
      <c r="A143" s="38"/>
      <c r="B143" s="55"/>
      <c r="C143" s="38"/>
      <c r="D143" s="38"/>
      <c r="E143" s="39"/>
      <c r="F143" s="1"/>
      <c r="G143" s="1"/>
      <c r="H143" s="1"/>
      <c r="I143" s="40"/>
      <c r="J143" s="1"/>
      <c r="K143" s="1"/>
      <c r="L143" s="1"/>
      <c r="M143" s="1"/>
      <c r="N143" s="1"/>
      <c r="O143" s="1"/>
      <c r="P143" s="1"/>
    </row>
    <row r="144" spans="1:16" x14ac:dyDescent="0.45">
      <c r="A144" s="38"/>
      <c r="B144" s="55"/>
      <c r="C144" s="38"/>
      <c r="D144" s="38"/>
      <c r="E144" s="39"/>
      <c r="F144" s="1"/>
      <c r="G144" s="1"/>
      <c r="H144" s="1"/>
      <c r="I144" s="40"/>
      <c r="J144" s="1"/>
      <c r="K144" s="1"/>
      <c r="L144" s="1"/>
      <c r="M144" s="1"/>
      <c r="N144" s="1"/>
      <c r="O144" s="1"/>
      <c r="P144" s="1"/>
    </row>
    <row r="145" spans="1:16" x14ac:dyDescent="0.45">
      <c r="A145" s="38"/>
      <c r="B145" s="55"/>
      <c r="C145" s="38"/>
      <c r="D145" s="38"/>
      <c r="E145" s="39"/>
      <c r="F145" s="1"/>
      <c r="G145" s="1"/>
      <c r="H145" s="1"/>
      <c r="I145" s="40"/>
      <c r="J145" s="1"/>
      <c r="K145" s="1"/>
      <c r="L145" s="1"/>
      <c r="M145" s="1"/>
      <c r="N145" s="1"/>
      <c r="O145" s="1"/>
      <c r="P145" s="1"/>
    </row>
    <row r="146" spans="1:16" x14ac:dyDescent="0.45">
      <c r="A146" s="38"/>
      <c r="B146" s="55"/>
      <c r="C146" s="38"/>
      <c r="D146" s="38"/>
      <c r="E146" s="39"/>
      <c r="F146" s="1"/>
      <c r="G146" s="1"/>
      <c r="H146" s="1"/>
      <c r="I146" s="40"/>
      <c r="J146" s="1"/>
      <c r="K146" s="1"/>
      <c r="L146" s="1"/>
      <c r="M146" s="1"/>
      <c r="N146" s="1"/>
      <c r="O146" s="1"/>
      <c r="P146" s="1"/>
    </row>
    <row r="147" spans="1:16" x14ac:dyDescent="0.45">
      <c r="A147" s="38"/>
      <c r="B147" s="55"/>
      <c r="C147" s="38"/>
      <c r="D147" s="38"/>
      <c r="E147" s="39"/>
      <c r="F147" s="1"/>
      <c r="G147" s="1"/>
      <c r="H147" s="1"/>
      <c r="I147" s="40"/>
      <c r="J147" s="1"/>
      <c r="K147" s="1"/>
      <c r="L147" s="1"/>
      <c r="M147" s="1"/>
      <c r="N147" s="1"/>
      <c r="O147" s="1"/>
      <c r="P147" s="1"/>
    </row>
    <row r="148" spans="1:16" x14ac:dyDescent="0.45">
      <c r="A148" s="38"/>
      <c r="B148" s="55"/>
      <c r="C148" s="38"/>
      <c r="D148" s="38"/>
      <c r="E148" s="39"/>
      <c r="F148" s="1"/>
      <c r="G148" s="1"/>
      <c r="H148" s="1"/>
      <c r="I148" s="40"/>
      <c r="J148" s="1"/>
      <c r="K148" s="1"/>
      <c r="L148" s="1"/>
      <c r="M148" s="1"/>
      <c r="N148" s="1"/>
      <c r="O148" s="1"/>
      <c r="P148" s="1"/>
    </row>
    <row r="149" spans="1:16" x14ac:dyDescent="0.45">
      <c r="A149" s="38"/>
      <c r="B149" s="55"/>
      <c r="C149" s="38"/>
      <c r="D149" s="38"/>
      <c r="E149" s="39"/>
      <c r="F149" s="1"/>
      <c r="G149" s="1"/>
      <c r="H149" s="1"/>
      <c r="I149" s="40"/>
      <c r="J149" s="1"/>
      <c r="K149" s="1"/>
      <c r="L149" s="1"/>
      <c r="M149" s="1"/>
      <c r="N149" s="1"/>
      <c r="O149" s="1"/>
      <c r="P149" s="1"/>
    </row>
    <row r="150" spans="1:16" x14ac:dyDescent="0.45">
      <c r="A150" s="38"/>
      <c r="B150" s="55"/>
      <c r="C150" s="38"/>
      <c r="D150" s="38"/>
      <c r="E150" s="39"/>
      <c r="F150" s="1"/>
      <c r="G150" s="1"/>
      <c r="H150" s="1"/>
      <c r="I150" s="40"/>
      <c r="J150" s="1"/>
      <c r="K150" s="1"/>
      <c r="L150" s="1"/>
      <c r="M150" s="1"/>
      <c r="N150" s="1"/>
      <c r="O150" s="1"/>
      <c r="P150" s="1"/>
    </row>
    <row r="151" spans="1:16" x14ac:dyDescent="0.45">
      <c r="A151" s="38"/>
      <c r="B151" s="55"/>
      <c r="C151" s="38"/>
      <c r="D151" s="38"/>
      <c r="E151" s="39"/>
      <c r="F151" s="1"/>
      <c r="G151" s="1"/>
      <c r="H151" s="1"/>
      <c r="I151" s="40"/>
      <c r="J151" s="1"/>
      <c r="K151" s="1"/>
      <c r="L151" s="1"/>
      <c r="M151" s="1"/>
      <c r="N151" s="1"/>
      <c r="O151" s="1"/>
      <c r="P151" s="1"/>
    </row>
    <row r="152" spans="1:16" x14ac:dyDescent="0.45">
      <c r="A152" s="38"/>
      <c r="B152" s="55"/>
      <c r="C152" s="38"/>
      <c r="D152" s="38"/>
      <c r="E152" s="39"/>
      <c r="F152" s="1"/>
      <c r="G152" s="1"/>
      <c r="H152" s="1"/>
      <c r="I152" s="40"/>
      <c r="J152" s="1"/>
      <c r="K152" s="1"/>
      <c r="L152" s="1"/>
      <c r="M152" s="1"/>
      <c r="N152" s="1"/>
      <c r="O152" s="1"/>
      <c r="P152" s="1"/>
    </row>
    <row r="153" spans="1:16" x14ac:dyDescent="0.45">
      <c r="A153" s="38"/>
      <c r="B153" s="55"/>
      <c r="C153" s="38"/>
      <c r="D153" s="38"/>
      <c r="E153" s="39"/>
      <c r="F153" s="1"/>
      <c r="G153" s="1"/>
      <c r="H153" s="1"/>
      <c r="I153" s="40"/>
      <c r="J153" s="1"/>
      <c r="K153" s="1"/>
      <c r="L153" s="1"/>
      <c r="M153" s="1"/>
      <c r="N153" s="1"/>
      <c r="O153" s="1"/>
      <c r="P153" s="1"/>
    </row>
    <row r="154" spans="1:16" x14ac:dyDescent="0.45">
      <c r="A154" s="38"/>
      <c r="B154" s="55"/>
      <c r="C154" s="38"/>
      <c r="D154" s="38"/>
      <c r="E154" s="39"/>
      <c r="F154" s="1"/>
      <c r="G154" s="1"/>
      <c r="H154" s="1"/>
      <c r="I154" s="40"/>
      <c r="J154" s="1"/>
      <c r="K154" s="1"/>
      <c r="L154" s="1"/>
      <c r="M154" s="1"/>
      <c r="N154" s="1"/>
      <c r="O154" s="1"/>
      <c r="P154" s="1"/>
    </row>
    <row r="155" spans="1:16" x14ac:dyDescent="0.45">
      <c r="A155" s="38"/>
      <c r="B155" s="55"/>
      <c r="C155" s="38"/>
      <c r="D155" s="38"/>
      <c r="E155" s="39"/>
      <c r="F155" s="1"/>
      <c r="G155" s="1"/>
      <c r="H155" s="1"/>
      <c r="I155" s="40"/>
      <c r="J155" s="1"/>
      <c r="K155" s="1"/>
      <c r="L155" s="1"/>
      <c r="M155" s="1"/>
      <c r="N155" s="1"/>
      <c r="O155" s="1"/>
      <c r="P155" s="1"/>
    </row>
    <row r="156" spans="1:16" x14ac:dyDescent="0.45">
      <c r="A156" s="38"/>
      <c r="B156" s="55"/>
      <c r="C156" s="38"/>
      <c r="D156" s="38"/>
      <c r="E156" s="39"/>
      <c r="F156" s="1"/>
      <c r="G156" s="1"/>
      <c r="H156" s="1"/>
      <c r="I156" s="40"/>
      <c r="J156" s="1"/>
      <c r="K156" s="1"/>
      <c r="L156" s="1"/>
      <c r="M156" s="1"/>
      <c r="N156" s="1"/>
      <c r="O156" s="1"/>
      <c r="P156" s="1"/>
    </row>
    <row r="157" spans="1:16" x14ac:dyDescent="0.45">
      <c r="A157" s="38"/>
      <c r="B157" s="55"/>
      <c r="C157" s="38"/>
      <c r="D157" s="38"/>
      <c r="E157" s="39"/>
      <c r="F157" s="1"/>
      <c r="G157" s="1"/>
      <c r="H157" s="1"/>
      <c r="I157" s="40"/>
      <c r="J157" s="1"/>
      <c r="K157" s="1"/>
      <c r="L157" s="1"/>
      <c r="M157" s="1"/>
      <c r="N157" s="1"/>
      <c r="O157" s="1"/>
      <c r="P157" s="1"/>
    </row>
    <row r="158" spans="1:16" x14ac:dyDescent="0.45">
      <c r="A158" s="38"/>
      <c r="B158" s="55"/>
      <c r="C158" s="38"/>
      <c r="D158" s="38"/>
      <c r="E158" s="39"/>
      <c r="F158" s="1"/>
      <c r="G158" s="1"/>
      <c r="H158" s="1"/>
      <c r="I158" s="40"/>
      <c r="J158" s="1"/>
      <c r="K158" s="1"/>
      <c r="L158" s="1"/>
      <c r="M158" s="1"/>
      <c r="N158" s="1"/>
      <c r="O158" s="1"/>
      <c r="P158" s="1"/>
    </row>
    <row r="159" spans="1:16" x14ac:dyDescent="0.45">
      <c r="A159" s="38"/>
      <c r="B159" s="55"/>
      <c r="C159" s="38"/>
      <c r="D159" s="38"/>
      <c r="E159" s="39"/>
      <c r="F159" s="1"/>
      <c r="G159" s="1"/>
      <c r="H159" s="1"/>
      <c r="I159" s="40"/>
      <c r="J159" s="1"/>
      <c r="K159" s="1"/>
      <c r="L159" s="1"/>
      <c r="M159" s="1"/>
      <c r="N159" s="1"/>
      <c r="O159" s="1"/>
      <c r="P159" s="1"/>
    </row>
    <row r="160" spans="1:16" x14ac:dyDescent="0.45">
      <c r="A160" s="38"/>
      <c r="B160" s="55"/>
      <c r="C160" s="38"/>
      <c r="D160" s="38"/>
      <c r="E160" s="39"/>
      <c r="F160" s="1"/>
      <c r="G160" s="1"/>
      <c r="H160" s="1"/>
      <c r="I160" s="40"/>
      <c r="J160" s="1"/>
      <c r="K160" s="1"/>
      <c r="L160" s="1"/>
      <c r="M160" s="1"/>
      <c r="N160" s="1"/>
      <c r="O160" s="1"/>
      <c r="P160" s="1"/>
    </row>
    <row r="161" spans="1:16" x14ac:dyDescent="0.45">
      <c r="A161" s="38"/>
      <c r="B161" s="55"/>
      <c r="C161" s="38"/>
      <c r="D161" s="38"/>
      <c r="E161" s="39"/>
      <c r="F161" s="1"/>
      <c r="G161" s="1"/>
      <c r="H161" s="1"/>
      <c r="I161" s="40"/>
      <c r="J161" s="1"/>
      <c r="K161" s="1"/>
      <c r="L161" s="1"/>
      <c r="M161" s="1"/>
      <c r="N161" s="1"/>
      <c r="O161" s="1"/>
      <c r="P161" s="1"/>
    </row>
    <row r="162" spans="1:16" x14ac:dyDescent="0.45">
      <c r="A162" s="38"/>
      <c r="B162" s="55"/>
      <c r="C162" s="38"/>
      <c r="D162" s="38"/>
      <c r="E162" s="39"/>
      <c r="F162" s="1"/>
      <c r="G162" s="1"/>
      <c r="H162" s="1"/>
      <c r="I162" s="40"/>
      <c r="J162" s="1"/>
      <c r="K162" s="1"/>
      <c r="L162" s="1"/>
      <c r="M162" s="1"/>
      <c r="N162" s="1"/>
      <c r="O162" s="1"/>
      <c r="P162" s="1"/>
    </row>
    <row r="163" spans="1:16" x14ac:dyDescent="0.45">
      <c r="A163" s="38"/>
      <c r="B163" s="55"/>
      <c r="C163" s="38"/>
      <c r="D163" s="38"/>
      <c r="E163" s="39"/>
      <c r="F163" s="1"/>
      <c r="G163" s="1"/>
      <c r="H163" s="1"/>
      <c r="I163" s="40"/>
      <c r="J163" s="1"/>
      <c r="K163" s="1"/>
      <c r="L163" s="1"/>
      <c r="M163" s="1"/>
      <c r="N163" s="1"/>
      <c r="O163" s="1"/>
      <c r="P163" s="1"/>
    </row>
    <row r="164" spans="1:16" x14ac:dyDescent="0.45">
      <c r="A164" s="38"/>
      <c r="B164" s="55"/>
      <c r="C164" s="38"/>
      <c r="D164" s="38"/>
      <c r="E164" s="39"/>
      <c r="F164" s="1"/>
      <c r="G164" s="1"/>
      <c r="H164" s="1"/>
      <c r="I164" s="40"/>
      <c r="J164" s="1"/>
      <c r="K164" s="1"/>
      <c r="L164" s="1"/>
      <c r="M164" s="1"/>
      <c r="N164" s="1"/>
      <c r="O164" s="1"/>
      <c r="P164" s="1"/>
    </row>
    <row r="165" spans="1:16" x14ac:dyDescent="0.45">
      <c r="A165" s="38"/>
      <c r="B165" s="55"/>
      <c r="C165" s="38"/>
      <c r="D165" s="38"/>
      <c r="E165" s="39"/>
      <c r="F165" s="1"/>
      <c r="G165" s="1"/>
      <c r="H165" s="1"/>
      <c r="I165" s="40"/>
      <c r="J165" s="1"/>
      <c r="K165" s="1"/>
      <c r="L165" s="1"/>
      <c r="M165" s="1"/>
      <c r="N165" s="1"/>
      <c r="O165" s="1"/>
      <c r="P165" s="1"/>
    </row>
    <row r="166" spans="1:16" x14ac:dyDescent="0.45">
      <c r="A166" s="38"/>
      <c r="B166" s="55"/>
      <c r="C166" s="38"/>
      <c r="D166" s="38"/>
      <c r="E166" s="39"/>
      <c r="F166" s="1"/>
      <c r="G166" s="1"/>
      <c r="H166" s="1"/>
      <c r="I166" s="40"/>
      <c r="J166" s="1"/>
      <c r="K166" s="1"/>
      <c r="L166" s="1"/>
      <c r="M166" s="1"/>
      <c r="N166" s="1"/>
      <c r="O166" s="1"/>
      <c r="P166" s="1"/>
    </row>
    <row r="167" spans="1:16" x14ac:dyDescent="0.45">
      <c r="A167" s="38"/>
      <c r="B167" s="55"/>
      <c r="C167" s="38"/>
      <c r="D167" s="38"/>
      <c r="E167" s="39"/>
      <c r="F167" s="1"/>
      <c r="G167" s="1"/>
      <c r="H167" s="1"/>
      <c r="I167" s="40"/>
      <c r="J167" s="1"/>
      <c r="K167" s="1"/>
      <c r="L167" s="1"/>
      <c r="M167" s="1"/>
      <c r="N167" s="1"/>
      <c r="O167" s="1"/>
      <c r="P167" s="1"/>
    </row>
    <row r="168" spans="1:16" x14ac:dyDescent="0.45">
      <c r="A168" s="38"/>
      <c r="B168" s="55"/>
      <c r="C168" s="38"/>
      <c r="D168" s="38"/>
      <c r="E168" s="39"/>
      <c r="F168" s="1"/>
      <c r="G168" s="1"/>
      <c r="H168" s="1"/>
      <c r="I168" s="40"/>
      <c r="J168" s="1"/>
      <c r="K168" s="1"/>
      <c r="L168" s="1"/>
      <c r="M168" s="1"/>
      <c r="N168" s="1"/>
      <c r="O168" s="1"/>
      <c r="P168" s="1"/>
    </row>
    <row r="169" spans="1:16" x14ac:dyDescent="0.45">
      <c r="A169" s="38"/>
      <c r="B169" s="55"/>
      <c r="C169" s="38"/>
      <c r="D169" s="38"/>
      <c r="E169" s="39"/>
      <c r="F169" s="1"/>
      <c r="G169" s="1"/>
      <c r="H169" s="1"/>
      <c r="I169" s="40"/>
      <c r="J169" s="1"/>
      <c r="K169" s="1"/>
      <c r="L169" s="1"/>
      <c r="M169" s="1"/>
      <c r="N169" s="1"/>
      <c r="O169" s="1"/>
      <c r="P169" s="1"/>
    </row>
    <row r="170" spans="1:16" x14ac:dyDescent="0.45">
      <c r="A170" s="38"/>
      <c r="B170" s="55"/>
      <c r="C170" s="38"/>
      <c r="D170" s="38"/>
      <c r="E170" s="39"/>
      <c r="F170" s="1"/>
      <c r="G170" s="1"/>
      <c r="H170" s="1"/>
      <c r="I170" s="40"/>
      <c r="J170" s="1"/>
      <c r="K170" s="1"/>
      <c r="L170" s="1"/>
      <c r="M170" s="1"/>
      <c r="N170" s="1"/>
      <c r="O170" s="1"/>
      <c r="P170" s="1"/>
    </row>
    <row r="171" spans="1:16" x14ac:dyDescent="0.45">
      <c r="A171" s="38"/>
      <c r="B171" s="55"/>
      <c r="C171" s="38"/>
      <c r="D171" s="38"/>
      <c r="E171" s="39"/>
      <c r="F171" s="1"/>
      <c r="G171" s="1"/>
      <c r="H171" s="1"/>
      <c r="I171" s="40"/>
      <c r="J171" s="1"/>
      <c r="K171" s="1"/>
      <c r="L171" s="1"/>
      <c r="M171" s="1"/>
      <c r="N171" s="1"/>
      <c r="O171" s="1"/>
      <c r="P171" s="1"/>
    </row>
    <row r="172" spans="1:16" x14ac:dyDescent="0.45">
      <c r="A172" s="38"/>
      <c r="B172" s="55"/>
      <c r="C172" s="38"/>
      <c r="D172" s="38"/>
      <c r="E172" s="39"/>
      <c r="F172" s="1"/>
      <c r="G172" s="1"/>
      <c r="H172" s="1"/>
      <c r="I172" s="40"/>
      <c r="J172" s="1"/>
      <c r="K172" s="1"/>
      <c r="L172" s="1"/>
      <c r="M172" s="1"/>
      <c r="N172" s="1"/>
      <c r="O172" s="1"/>
      <c r="P172" s="1"/>
    </row>
    <row r="173" spans="1:16" x14ac:dyDescent="0.45">
      <c r="A173" s="38"/>
      <c r="B173" s="55"/>
      <c r="C173" s="38"/>
      <c r="D173" s="38"/>
      <c r="E173" s="39"/>
      <c r="F173" s="1"/>
      <c r="G173" s="1"/>
      <c r="H173" s="1"/>
      <c r="I173" s="40"/>
      <c r="J173" s="1"/>
      <c r="K173" s="1"/>
      <c r="L173" s="1"/>
      <c r="M173" s="1"/>
      <c r="N173" s="1"/>
      <c r="O173" s="1"/>
      <c r="P173" s="1"/>
    </row>
    <row r="174" spans="1:16" x14ac:dyDescent="0.45">
      <c r="A174" s="38"/>
      <c r="B174" s="55"/>
      <c r="C174" s="38"/>
      <c r="D174" s="38"/>
      <c r="E174" s="39"/>
      <c r="F174" s="1"/>
      <c r="G174" s="1"/>
      <c r="H174" s="1"/>
      <c r="I174" s="40"/>
      <c r="J174" s="1"/>
      <c r="K174" s="1"/>
      <c r="L174" s="1"/>
      <c r="M174" s="1"/>
      <c r="N174" s="1"/>
      <c r="O174" s="1"/>
      <c r="P174" s="1"/>
    </row>
    <row r="175" spans="1:16" x14ac:dyDescent="0.45">
      <c r="A175" s="38"/>
      <c r="B175" s="55"/>
      <c r="C175" s="38"/>
      <c r="D175" s="38"/>
      <c r="E175" s="39"/>
      <c r="F175" s="1"/>
      <c r="G175" s="1"/>
      <c r="H175" s="1"/>
      <c r="I175" s="40"/>
      <c r="J175" s="1"/>
      <c r="K175" s="1"/>
      <c r="L175" s="1"/>
      <c r="M175" s="1"/>
      <c r="N175" s="1"/>
      <c r="O175" s="1"/>
      <c r="P175" s="1"/>
    </row>
    <row r="176" spans="1:16" x14ac:dyDescent="0.45">
      <c r="A176" s="38"/>
      <c r="B176" s="55"/>
      <c r="C176" s="38"/>
      <c r="D176" s="38"/>
      <c r="E176" s="39"/>
      <c r="F176" s="1"/>
      <c r="G176" s="1"/>
      <c r="H176" s="1"/>
      <c r="I176" s="40"/>
      <c r="J176" s="1"/>
      <c r="K176" s="1"/>
      <c r="L176" s="1"/>
      <c r="M176" s="1"/>
      <c r="N176" s="1"/>
      <c r="O176" s="1"/>
      <c r="P176" s="1"/>
    </row>
    <row r="177" spans="1:16" x14ac:dyDescent="0.45">
      <c r="A177" s="38"/>
      <c r="B177" s="55"/>
      <c r="C177" s="38"/>
      <c r="D177" s="38"/>
      <c r="E177" s="39"/>
      <c r="F177" s="1"/>
      <c r="G177" s="1"/>
      <c r="H177" s="1"/>
      <c r="I177" s="40"/>
      <c r="J177" s="1"/>
      <c r="K177" s="1"/>
      <c r="L177" s="1"/>
      <c r="M177" s="1"/>
      <c r="N177" s="1"/>
      <c r="O177" s="1"/>
      <c r="P177" s="1"/>
    </row>
    <row r="178" spans="1:16" x14ac:dyDescent="0.45">
      <c r="A178" s="38"/>
      <c r="B178" s="55"/>
      <c r="C178" s="38"/>
      <c r="D178" s="38"/>
      <c r="E178" s="39"/>
      <c r="F178" s="1"/>
      <c r="G178" s="1"/>
      <c r="H178" s="1"/>
      <c r="I178" s="40"/>
      <c r="J178" s="1"/>
      <c r="K178" s="1"/>
      <c r="L178" s="1"/>
      <c r="M178" s="1"/>
      <c r="N178" s="1"/>
      <c r="O178" s="1"/>
      <c r="P178" s="1"/>
    </row>
    <row r="179" spans="1:16" x14ac:dyDescent="0.45">
      <c r="A179" s="38"/>
      <c r="B179" s="55"/>
      <c r="C179" s="38"/>
      <c r="D179" s="38"/>
      <c r="E179" s="39"/>
      <c r="F179" s="1"/>
      <c r="G179" s="1"/>
      <c r="H179" s="1"/>
      <c r="I179" s="40"/>
      <c r="J179" s="1"/>
      <c r="K179" s="1"/>
      <c r="L179" s="1"/>
      <c r="M179" s="1"/>
      <c r="N179" s="1"/>
      <c r="O179" s="1"/>
      <c r="P179" s="1"/>
    </row>
    <row r="180" spans="1:16" x14ac:dyDescent="0.45">
      <c r="A180" s="38"/>
      <c r="B180" s="55"/>
      <c r="C180" s="38"/>
      <c r="D180" s="38"/>
      <c r="E180" s="39"/>
      <c r="F180" s="1"/>
      <c r="G180" s="1"/>
      <c r="H180" s="1"/>
      <c r="I180" s="40"/>
      <c r="J180" s="1"/>
      <c r="K180" s="1"/>
      <c r="L180" s="1"/>
      <c r="M180" s="1"/>
      <c r="N180" s="1"/>
      <c r="O180" s="1"/>
      <c r="P180" s="1"/>
    </row>
    <row r="181" spans="1:16" x14ac:dyDescent="0.45">
      <c r="A181" s="38"/>
      <c r="B181" s="55"/>
      <c r="C181" s="38"/>
      <c r="D181" s="38"/>
      <c r="E181" s="39"/>
      <c r="F181" s="1"/>
      <c r="G181" s="1"/>
      <c r="H181" s="1"/>
      <c r="I181" s="40"/>
      <c r="J181" s="1"/>
      <c r="K181" s="1"/>
      <c r="L181" s="1"/>
      <c r="M181" s="1"/>
      <c r="N181" s="1"/>
      <c r="O181" s="1"/>
      <c r="P181" s="1"/>
    </row>
    <row r="182" spans="1:16" x14ac:dyDescent="0.45">
      <c r="A182" s="38"/>
      <c r="B182" s="55"/>
      <c r="C182" s="38"/>
      <c r="D182" s="38"/>
      <c r="E182" s="39"/>
      <c r="F182" s="1"/>
      <c r="G182" s="1"/>
      <c r="H182" s="1"/>
      <c r="I182" s="40"/>
      <c r="J182" s="1"/>
      <c r="K182" s="1"/>
      <c r="L182" s="1"/>
      <c r="M182" s="1"/>
      <c r="N182" s="1"/>
      <c r="O182" s="1"/>
      <c r="P182" s="1"/>
    </row>
    <row r="183" spans="1:16" x14ac:dyDescent="0.45">
      <c r="A183" s="38"/>
      <c r="B183" s="55"/>
      <c r="C183" s="38"/>
      <c r="D183" s="38"/>
      <c r="E183" s="39"/>
      <c r="F183" s="1"/>
      <c r="G183" s="1"/>
      <c r="H183" s="1"/>
      <c r="I183" s="40"/>
      <c r="J183" s="1"/>
      <c r="K183" s="1"/>
      <c r="L183" s="1"/>
      <c r="M183" s="1"/>
      <c r="N183" s="1"/>
      <c r="O183" s="1"/>
      <c r="P183" s="1"/>
    </row>
    <row r="184" spans="1:16" x14ac:dyDescent="0.45">
      <c r="A184" s="38"/>
      <c r="B184" s="55"/>
      <c r="C184" s="38"/>
      <c r="D184" s="38"/>
      <c r="E184" s="39"/>
      <c r="F184" s="1"/>
      <c r="G184" s="1"/>
      <c r="H184" s="1"/>
      <c r="I184" s="40"/>
      <c r="J184" s="1"/>
      <c r="K184" s="1"/>
      <c r="L184" s="1"/>
      <c r="M184" s="1"/>
      <c r="N184" s="1"/>
      <c r="O184" s="1"/>
      <c r="P184" s="1"/>
    </row>
    <row r="185" spans="1:16" x14ac:dyDescent="0.45">
      <c r="A185" s="38"/>
      <c r="B185" s="55"/>
      <c r="C185" s="38"/>
      <c r="D185" s="38"/>
      <c r="E185" s="39"/>
      <c r="F185" s="1"/>
      <c r="G185" s="1"/>
      <c r="H185" s="1"/>
      <c r="I185" s="40"/>
      <c r="J185" s="1"/>
      <c r="K185" s="1"/>
      <c r="L185" s="1"/>
      <c r="M185" s="1"/>
      <c r="N185" s="1"/>
      <c r="O185" s="1"/>
      <c r="P185" s="1"/>
    </row>
    <row r="186" spans="1:16" x14ac:dyDescent="0.45">
      <c r="A186" s="38"/>
      <c r="B186" s="55"/>
      <c r="C186" s="38"/>
      <c r="D186" s="38"/>
      <c r="E186" s="39"/>
      <c r="F186" s="1"/>
      <c r="G186" s="1"/>
      <c r="H186" s="1"/>
      <c r="I186" s="40"/>
      <c r="J186" s="1"/>
      <c r="K186" s="1"/>
      <c r="L186" s="1"/>
      <c r="M186" s="1"/>
      <c r="N186" s="1"/>
      <c r="O186" s="1"/>
      <c r="P186" s="1"/>
    </row>
    <row r="187" spans="1:16" x14ac:dyDescent="0.45">
      <c r="A187" s="38"/>
      <c r="B187" s="55"/>
      <c r="C187" s="38"/>
      <c r="D187" s="38"/>
      <c r="E187" s="39"/>
      <c r="F187" s="1"/>
      <c r="G187" s="1"/>
      <c r="H187" s="1"/>
      <c r="I187" s="40"/>
      <c r="J187" s="1"/>
      <c r="K187" s="1"/>
      <c r="L187" s="1"/>
      <c r="M187" s="1"/>
      <c r="N187" s="1"/>
      <c r="O187" s="1"/>
      <c r="P187" s="1"/>
    </row>
    <row r="188" spans="1:16" x14ac:dyDescent="0.45">
      <c r="A188" s="38"/>
      <c r="B188" s="55"/>
      <c r="C188" s="38"/>
      <c r="D188" s="38"/>
      <c r="E188" s="39"/>
      <c r="F188" s="1"/>
      <c r="G188" s="1"/>
      <c r="H188" s="1"/>
      <c r="I188" s="40"/>
      <c r="J188" s="1"/>
      <c r="K188" s="1"/>
      <c r="L188" s="1"/>
      <c r="M188" s="1"/>
      <c r="N188" s="1"/>
      <c r="O188" s="1"/>
      <c r="P188" s="1"/>
    </row>
    <row r="189" spans="1:16" x14ac:dyDescent="0.45">
      <c r="A189" s="38"/>
      <c r="B189" s="55"/>
      <c r="C189" s="38"/>
      <c r="D189" s="38"/>
      <c r="E189" s="39"/>
      <c r="F189" s="1"/>
      <c r="G189" s="1"/>
      <c r="H189" s="1"/>
      <c r="I189" s="40"/>
      <c r="J189" s="1"/>
      <c r="K189" s="1"/>
      <c r="L189" s="1"/>
      <c r="M189" s="1"/>
      <c r="N189" s="1"/>
      <c r="O189" s="1"/>
      <c r="P189" s="1"/>
    </row>
    <row r="190" spans="1:16" x14ac:dyDescent="0.45">
      <c r="A190" s="38"/>
      <c r="B190" s="55"/>
      <c r="C190" s="38"/>
      <c r="D190" s="38"/>
      <c r="E190" s="39"/>
      <c r="F190" s="1"/>
      <c r="G190" s="1"/>
      <c r="H190" s="1"/>
      <c r="I190" s="40"/>
      <c r="J190" s="1"/>
      <c r="K190" s="1"/>
      <c r="L190" s="1"/>
      <c r="M190" s="1"/>
      <c r="N190" s="1"/>
      <c r="O190" s="1"/>
      <c r="P190" s="1"/>
    </row>
    <row r="191" spans="1:16" x14ac:dyDescent="0.45">
      <c r="A191" s="38"/>
      <c r="B191" s="55"/>
      <c r="C191" s="38"/>
      <c r="D191" s="38"/>
      <c r="E191" s="39"/>
      <c r="F191" s="1"/>
      <c r="G191" s="1"/>
      <c r="H191" s="1"/>
      <c r="I191" s="40"/>
      <c r="J191" s="1"/>
      <c r="K191" s="1"/>
      <c r="L191" s="1"/>
      <c r="M191" s="1"/>
      <c r="N191" s="1"/>
      <c r="O191" s="1"/>
      <c r="P191" s="1"/>
    </row>
    <row r="192" spans="1:16" x14ac:dyDescent="0.45">
      <c r="A192" s="38"/>
      <c r="B192" s="55"/>
      <c r="C192" s="38"/>
      <c r="D192" s="38"/>
      <c r="E192" s="39"/>
      <c r="F192" s="1"/>
      <c r="G192" s="1"/>
      <c r="H192" s="1"/>
      <c r="I192" s="40"/>
      <c r="J192" s="1"/>
      <c r="K192" s="1"/>
      <c r="L192" s="1"/>
      <c r="M192" s="1"/>
      <c r="N192" s="1"/>
      <c r="O192" s="1"/>
      <c r="P192" s="1"/>
    </row>
    <row r="193" spans="1:16" x14ac:dyDescent="0.45">
      <c r="A193" s="38"/>
      <c r="B193" s="55"/>
      <c r="C193" s="38"/>
      <c r="D193" s="38"/>
      <c r="E193" s="39"/>
      <c r="F193" s="1"/>
      <c r="G193" s="1"/>
      <c r="H193" s="1"/>
      <c r="I193" s="40"/>
      <c r="J193" s="1"/>
      <c r="K193" s="1"/>
      <c r="L193" s="1"/>
      <c r="M193" s="1"/>
      <c r="N193" s="1"/>
      <c r="O193" s="1"/>
      <c r="P193" s="1"/>
    </row>
    <row r="194" spans="1:16" x14ac:dyDescent="0.45">
      <c r="A194" s="38"/>
      <c r="B194" s="55"/>
      <c r="C194" s="38"/>
      <c r="D194" s="38"/>
      <c r="E194" s="39"/>
      <c r="F194" s="1"/>
      <c r="G194" s="1"/>
      <c r="H194" s="1"/>
      <c r="I194" s="40"/>
      <c r="J194" s="1"/>
      <c r="K194" s="1"/>
      <c r="L194" s="1"/>
      <c r="M194" s="1"/>
      <c r="N194" s="1"/>
      <c r="O194" s="1"/>
      <c r="P194" s="1"/>
    </row>
    <row r="195" spans="1:16" x14ac:dyDescent="0.45">
      <c r="A195" s="38"/>
      <c r="B195" s="55"/>
      <c r="C195" s="38"/>
      <c r="D195" s="38"/>
      <c r="E195" s="39"/>
      <c r="F195" s="1"/>
      <c r="G195" s="1"/>
      <c r="H195" s="1"/>
      <c r="I195" s="40"/>
      <c r="J195" s="1"/>
      <c r="K195" s="1"/>
      <c r="L195" s="1"/>
      <c r="M195" s="1"/>
      <c r="N195" s="1"/>
      <c r="O195" s="1"/>
      <c r="P195" s="1"/>
    </row>
    <row r="196" spans="1:16" x14ac:dyDescent="0.45">
      <c r="A196" s="38"/>
      <c r="B196" s="55"/>
      <c r="C196" s="38"/>
      <c r="D196" s="38"/>
      <c r="E196" s="39"/>
      <c r="F196" s="1"/>
      <c r="G196" s="1"/>
      <c r="H196" s="1"/>
      <c r="I196" s="40"/>
      <c r="J196" s="1"/>
      <c r="K196" s="1"/>
      <c r="L196" s="1"/>
      <c r="M196" s="1"/>
      <c r="N196" s="1"/>
      <c r="O196" s="1"/>
      <c r="P196" s="1"/>
    </row>
    <row r="197" spans="1:16" x14ac:dyDescent="0.45">
      <c r="A197" s="38"/>
      <c r="B197" s="55"/>
      <c r="C197" s="38"/>
      <c r="D197" s="38"/>
      <c r="E197" s="39"/>
      <c r="F197" s="1"/>
      <c r="G197" s="1"/>
      <c r="H197" s="1"/>
      <c r="I197" s="40"/>
      <c r="J197" s="1"/>
      <c r="K197" s="1"/>
      <c r="L197" s="1"/>
      <c r="M197" s="1"/>
      <c r="N197" s="1"/>
      <c r="O197" s="1"/>
      <c r="P197" s="1"/>
    </row>
    <row r="198" spans="1:16" x14ac:dyDescent="0.45">
      <c r="A198" s="38"/>
      <c r="B198" s="55"/>
      <c r="C198" s="38"/>
      <c r="D198" s="38"/>
      <c r="E198" s="39"/>
      <c r="F198" s="1"/>
      <c r="G198" s="1"/>
      <c r="H198" s="1"/>
      <c r="I198" s="40"/>
      <c r="J198" s="1"/>
      <c r="K198" s="1"/>
      <c r="L198" s="1"/>
      <c r="M198" s="1"/>
      <c r="N198" s="1"/>
      <c r="O198" s="1"/>
      <c r="P198" s="1"/>
    </row>
    <row r="199" spans="1:16" x14ac:dyDescent="0.45">
      <c r="A199" s="38"/>
      <c r="B199" s="55"/>
      <c r="C199" s="38"/>
      <c r="D199" s="38"/>
      <c r="E199" s="39"/>
      <c r="F199" s="1"/>
      <c r="G199" s="1"/>
      <c r="H199" s="1"/>
      <c r="I199" s="40"/>
      <c r="J199" s="1"/>
      <c r="K199" s="1"/>
      <c r="L199" s="1"/>
      <c r="M199" s="1"/>
      <c r="N199" s="1"/>
      <c r="O199" s="1"/>
      <c r="P199" s="1"/>
    </row>
    <row r="200" spans="1:16" x14ac:dyDescent="0.45">
      <c r="A200" s="38"/>
      <c r="B200" s="55"/>
      <c r="C200" s="38"/>
      <c r="D200" s="38"/>
      <c r="E200" s="39"/>
      <c r="F200" s="1"/>
      <c r="G200" s="1"/>
      <c r="H200" s="1"/>
      <c r="I200" s="40"/>
      <c r="J200" s="1"/>
      <c r="K200" s="1"/>
      <c r="L200" s="1"/>
      <c r="M200" s="1"/>
      <c r="N200" s="1"/>
      <c r="O200" s="1"/>
      <c r="P200" s="1"/>
    </row>
    <row r="201" spans="1:16" x14ac:dyDescent="0.45">
      <c r="A201" s="38"/>
      <c r="B201" s="55"/>
      <c r="C201" s="38"/>
      <c r="D201" s="38"/>
      <c r="E201" s="39"/>
      <c r="F201" s="1"/>
      <c r="G201" s="1"/>
      <c r="H201" s="1"/>
      <c r="I201" s="40"/>
      <c r="J201" s="1"/>
      <c r="K201" s="1"/>
      <c r="L201" s="1"/>
      <c r="M201" s="1"/>
      <c r="N201" s="1"/>
      <c r="O201" s="1"/>
      <c r="P201" s="1"/>
    </row>
    <row r="202" spans="1:16" x14ac:dyDescent="0.45">
      <c r="A202" s="38"/>
      <c r="B202" s="55"/>
      <c r="C202" s="38"/>
      <c r="D202" s="38"/>
      <c r="E202" s="39"/>
      <c r="F202" s="1"/>
      <c r="G202" s="1"/>
      <c r="H202" s="1"/>
      <c r="I202" s="40"/>
      <c r="J202" s="1"/>
      <c r="K202" s="1"/>
      <c r="L202" s="1"/>
      <c r="M202" s="1"/>
      <c r="N202" s="1"/>
      <c r="O202" s="1"/>
      <c r="P202" s="1"/>
    </row>
    <row r="203" spans="1:16" x14ac:dyDescent="0.45">
      <c r="A203" s="38"/>
      <c r="B203" s="55"/>
      <c r="C203" s="38"/>
      <c r="D203" s="38"/>
      <c r="E203" s="39"/>
      <c r="F203" s="1"/>
      <c r="G203" s="1"/>
      <c r="H203" s="1"/>
      <c r="I203" s="40"/>
      <c r="J203" s="1"/>
      <c r="K203" s="1"/>
      <c r="L203" s="1"/>
      <c r="M203" s="1"/>
      <c r="N203" s="1"/>
      <c r="O203" s="1"/>
      <c r="P203" s="1"/>
    </row>
    <row r="204" spans="1:16" x14ac:dyDescent="0.45">
      <c r="A204" s="38"/>
      <c r="B204" s="55"/>
      <c r="C204" s="38"/>
      <c r="D204" s="38"/>
      <c r="E204" s="39"/>
      <c r="F204" s="1"/>
      <c r="G204" s="1"/>
      <c r="H204" s="1"/>
      <c r="I204" s="40"/>
      <c r="J204" s="1"/>
      <c r="K204" s="1"/>
      <c r="L204" s="1"/>
      <c r="M204" s="1"/>
      <c r="N204" s="1"/>
      <c r="O204" s="1"/>
      <c r="P204" s="1"/>
    </row>
    <row r="205" spans="1:16" x14ac:dyDescent="0.45">
      <c r="A205" s="38"/>
      <c r="B205" s="55"/>
      <c r="C205" s="38"/>
      <c r="D205" s="38"/>
      <c r="E205" s="39"/>
      <c r="F205" s="1"/>
      <c r="G205" s="1"/>
      <c r="H205" s="1"/>
      <c r="I205" s="40"/>
      <c r="J205" s="1"/>
      <c r="K205" s="1"/>
      <c r="L205" s="1"/>
      <c r="M205" s="1"/>
      <c r="N205" s="1"/>
      <c r="O205" s="1"/>
      <c r="P205" s="1"/>
    </row>
    <row r="206" spans="1:16" x14ac:dyDescent="0.45">
      <c r="A206" s="38"/>
      <c r="B206" s="55"/>
      <c r="C206" s="38"/>
      <c r="D206" s="38"/>
      <c r="E206" s="39"/>
      <c r="F206" s="1"/>
      <c r="G206" s="1"/>
      <c r="H206" s="1"/>
      <c r="I206" s="40"/>
      <c r="J206" s="1"/>
      <c r="K206" s="1"/>
      <c r="L206" s="1"/>
      <c r="M206" s="1"/>
      <c r="N206" s="1"/>
      <c r="O206" s="1"/>
      <c r="P206" s="1"/>
    </row>
    <row r="207" spans="1:16" x14ac:dyDescent="0.45">
      <c r="A207" s="38"/>
      <c r="B207" s="55"/>
      <c r="C207" s="38"/>
      <c r="D207" s="38"/>
      <c r="E207" s="39"/>
      <c r="F207" s="1"/>
      <c r="G207" s="1"/>
      <c r="H207" s="1"/>
      <c r="I207" s="40"/>
      <c r="J207" s="1"/>
      <c r="K207" s="1"/>
      <c r="L207" s="1"/>
      <c r="M207" s="1"/>
      <c r="N207" s="1"/>
      <c r="O207" s="1"/>
      <c r="P207" s="1"/>
    </row>
    <row r="208" spans="1:16" x14ac:dyDescent="0.45">
      <c r="A208" s="38"/>
      <c r="B208" s="55"/>
      <c r="C208" s="38"/>
      <c r="D208" s="38"/>
      <c r="E208" s="39"/>
      <c r="F208" s="1"/>
      <c r="G208" s="1"/>
      <c r="H208" s="1"/>
      <c r="I208" s="40"/>
      <c r="J208" s="1"/>
      <c r="K208" s="1"/>
      <c r="L208" s="1"/>
      <c r="M208" s="1"/>
      <c r="N208" s="1"/>
      <c r="O208" s="1"/>
      <c r="P208" s="1"/>
    </row>
    <row r="209" spans="1:16" x14ac:dyDescent="0.45">
      <c r="A209" s="38"/>
      <c r="B209" s="55"/>
      <c r="C209" s="38"/>
      <c r="D209" s="38"/>
      <c r="E209" s="39"/>
      <c r="F209" s="1"/>
      <c r="G209" s="1"/>
      <c r="H209" s="1"/>
      <c r="I209" s="40"/>
      <c r="J209" s="1"/>
      <c r="K209" s="1"/>
      <c r="L209" s="1"/>
      <c r="M209" s="1"/>
      <c r="N209" s="1"/>
      <c r="O209" s="1"/>
      <c r="P209" s="1"/>
    </row>
    <row r="210" spans="1:16" x14ac:dyDescent="0.45">
      <c r="A210" s="38"/>
      <c r="B210" s="55"/>
      <c r="C210" s="38"/>
      <c r="D210" s="38"/>
      <c r="E210" s="39"/>
      <c r="F210" s="1"/>
      <c r="G210" s="1"/>
      <c r="H210" s="1"/>
      <c r="I210" s="40"/>
      <c r="J210" s="1"/>
      <c r="K210" s="1"/>
      <c r="L210" s="1"/>
      <c r="M210" s="1"/>
      <c r="N210" s="1"/>
      <c r="O210" s="1"/>
      <c r="P210" s="1"/>
    </row>
    <row r="211" spans="1:16" x14ac:dyDescent="0.45">
      <c r="A211" s="38"/>
      <c r="B211" s="55"/>
      <c r="C211" s="38"/>
      <c r="D211" s="38"/>
      <c r="E211" s="39"/>
      <c r="F211" s="1"/>
      <c r="G211" s="1"/>
      <c r="H211" s="1"/>
      <c r="I211" s="40"/>
      <c r="J211" s="1"/>
      <c r="K211" s="1"/>
      <c r="L211" s="1"/>
      <c r="M211" s="1"/>
      <c r="N211" s="1"/>
      <c r="O211" s="1"/>
      <c r="P211" s="1"/>
    </row>
    <row r="212" spans="1:16" x14ac:dyDescent="0.45">
      <c r="A212" s="38"/>
      <c r="B212" s="55"/>
      <c r="C212" s="38"/>
      <c r="D212" s="38"/>
      <c r="E212" s="39"/>
      <c r="F212" s="1"/>
      <c r="G212" s="1"/>
      <c r="H212" s="1"/>
      <c r="I212" s="40"/>
      <c r="J212" s="1"/>
      <c r="K212" s="1"/>
      <c r="L212" s="1"/>
      <c r="M212" s="1"/>
      <c r="N212" s="1"/>
      <c r="O212" s="1"/>
      <c r="P212" s="1"/>
    </row>
    <row r="213" spans="1:16" x14ac:dyDescent="0.45">
      <c r="A213" s="38"/>
      <c r="B213" s="55"/>
      <c r="C213" s="38"/>
      <c r="D213" s="38"/>
      <c r="E213" s="39"/>
      <c r="F213" s="1"/>
      <c r="G213" s="1"/>
      <c r="H213" s="1"/>
      <c r="I213" s="40"/>
      <c r="J213" s="1"/>
      <c r="K213" s="1"/>
      <c r="L213" s="1"/>
      <c r="M213" s="1"/>
      <c r="N213" s="1"/>
      <c r="O213" s="1"/>
      <c r="P213" s="1"/>
    </row>
    <row r="214" spans="1:16" x14ac:dyDescent="0.45">
      <c r="A214" s="38"/>
      <c r="B214" s="55"/>
      <c r="C214" s="38"/>
      <c r="D214" s="38"/>
      <c r="E214" s="39"/>
      <c r="F214" s="1"/>
      <c r="G214" s="1"/>
      <c r="H214" s="1"/>
      <c r="I214" s="40"/>
      <c r="J214" s="1"/>
      <c r="K214" s="1"/>
      <c r="L214" s="1"/>
      <c r="M214" s="1"/>
      <c r="N214" s="1"/>
      <c r="O214" s="1"/>
      <c r="P214" s="1"/>
    </row>
    <row r="215" spans="1:16" x14ac:dyDescent="0.45">
      <c r="A215" s="38"/>
      <c r="B215" s="55"/>
      <c r="C215" s="38"/>
      <c r="D215" s="38"/>
      <c r="E215" s="39"/>
      <c r="F215" s="1"/>
      <c r="G215" s="1"/>
      <c r="H215" s="1"/>
      <c r="I215" s="40"/>
      <c r="J215" s="1"/>
      <c r="K215" s="1"/>
      <c r="L215" s="1"/>
      <c r="M215" s="1"/>
      <c r="N215" s="1"/>
      <c r="O215" s="1"/>
      <c r="P215" s="1"/>
    </row>
    <row r="216" spans="1:16" x14ac:dyDescent="0.45">
      <c r="A216" s="38"/>
      <c r="B216" s="55"/>
      <c r="C216" s="38"/>
      <c r="D216" s="38"/>
      <c r="E216" s="39"/>
      <c r="F216" s="1"/>
      <c r="G216" s="1"/>
      <c r="H216" s="1"/>
      <c r="I216" s="40"/>
      <c r="J216" s="1"/>
      <c r="K216" s="1"/>
      <c r="L216" s="1"/>
      <c r="M216" s="1"/>
      <c r="N216" s="1"/>
      <c r="O216" s="1"/>
      <c r="P216" s="1"/>
    </row>
    <row r="217" spans="1:16" x14ac:dyDescent="0.45">
      <c r="A217" s="38"/>
      <c r="B217" s="55"/>
      <c r="C217" s="38"/>
      <c r="D217" s="38"/>
      <c r="E217" s="39"/>
      <c r="F217" s="1"/>
      <c r="G217" s="1"/>
      <c r="H217" s="1"/>
      <c r="I217" s="40"/>
      <c r="J217" s="1"/>
      <c r="K217" s="1"/>
      <c r="L217" s="1"/>
      <c r="M217" s="1"/>
      <c r="N217" s="1"/>
      <c r="O217" s="1"/>
      <c r="P217" s="1"/>
    </row>
    <row r="218" spans="1:16" x14ac:dyDescent="0.45">
      <c r="A218" s="38"/>
      <c r="B218" s="55"/>
      <c r="C218" s="38"/>
      <c r="D218" s="38"/>
      <c r="E218" s="39"/>
      <c r="F218" s="1"/>
      <c r="G218" s="1"/>
      <c r="H218" s="1"/>
      <c r="I218" s="40"/>
      <c r="J218" s="1"/>
      <c r="K218" s="1"/>
      <c r="L218" s="1"/>
      <c r="M218" s="1"/>
      <c r="N218" s="1"/>
      <c r="O218" s="1"/>
      <c r="P218" s="1"/>
    </row>
    <row r="219" spans="1:16" x14ac:dyDescent="0.45">
      <c r="A219" s="38"/>
      <c r="B219" s="55"/>
      <c r="C219" s="38"/>
      <c r="D219" s="38"/>
      <c r="E219" s="39"/>
      <c r="F219" s="1"/>
      <c r="G219" s="1"/>
      <c r="H219" s="1"/>
      <c r="I219" s="40"/>
      <c r="J219" s="1"/>
      <c r="K219" s="1"/>
      <c r="L219" s="1"/>
      <c r="M219" s="1"/>
      <c r="N219" s="1"/>
      <c r="O219" s="1"/>
      <c r="P219" s="1"/>
    </row>
    <row r="220" spans="1:16" x14ac:dyDescent="0.45">
      <c r="A220" s="38"/>
      <c r="B220" s="55"/>
      <c r="C220" s="38"/>
      <c r="D220" s="38"/>
      <c r="E220" s="39"/>
      <c r="F220" s="1"/>
      <c r="G220" s="1"/>
      <c r="H220" s="1"/>
      <c r="I220" s="40"/>
      <c r="J220" s="1"/>
      <c r="K220" s="1"/>
      <c r="L220" s="1"/>
      <c r="M220" s="1"/>
      <c r="N220" s="1"/>
      <c r="O220" s="1"/>
      <c r="P220" s="1"/>
    </row>
    <row r="221" spans="1:16" x14ac:dyDescent="0.45">
      <c r="A221" s="38"/>
      <c r="B221" s="55"/>
      <c r="C221" s="38"/>
      <c r="D221" s="38"/>
      <c r="E221" s="39"/>
      <c r="F221" s="1"/>
      <c r="G221" s="1"/>
      <c r="H221" s="1"/>
      <c r="I221" s="40"/>
      <c r="J221" s="1"/>
      <c r="K221" s="1"/>
      <c r="L221" s="1"/>
      <c r="M221" s="1"/>
      <c r="N221" s="1"/>
      <c r="O221" s="1"/>
      <c r="P221" s="1"/>
    </row>
    <row r="222" spans="1:16" x14ac:dyDescent="0.45">
      <c r="A222" s="38"/>
      <c r="B222" s="55"/>
      <c r="C222" s="38"/>
      <c r="D222" s="38"/>
      <c r="E222" s="39"/>
      <c r="F222" s="1"/>
      <c r="G222" s="1"/>
      <c r="H222" s="1"/>
      <c r="I222" s="40"/>
      <c r="J222" s="1"/>
      <c r="K222" s="1"/>
      <c r="L222" s="1"/>
      <c r="M222" s="1"/>
      <c r="N222" s="1"/>
      <c r="O222" s="1"/>
      <c r="P222" s="1"/>
    </row>
    <row r="223" spans="1:16" x14ac:dyDescent="0.45">
      <c r="A223" s="38"/>
      <c r="B223" s="55"/>
      <c r="C223" s="38"/>
      <c r="D223" s="38"/>
      <c r="E223" s="39"/>
      <c r="F223" s="1"/>
      <c r="G223" s="1"/>
      <c r="H223" s="1"/>
      <c r="I223" s="40"/>
      <c r="J223" s="1"/>
      <c r="K223" s="1"/>
      <c r="L223" s="1"/>
      <c r="M223" s="1"/>
      <c r="N223" s="1"/>
      <c r="O223" s="1"/>
      <c r="P223" s="1"/>
    </row>
    <row r="224" spans="1:16" x14ac:dyDescent="0.45">
      <c r="A224" s="38"/>
      <c r="B224" s="55"/>
      <c r="C224" s="38"/>
      <c r="D224" s="38"/>
      <c r="E224" s="39"/>
      <c r="F224" s="1"/>
      <c r="G224" s="1"/>
      <c r="H224" s="1"/>
      <c r="I224" s="40"/>
      <c r="J224" s="1"/>
      <c r="K224" s="1"/>
      <c r="L224" s="1"/>
      <c r="M224" s="1"/>
      <c r="N224" s="1"/>
      <c r="O224" s="1"/>
      <c r="P224" s="1"/>
    </row>
    <row r="225" spans="1:16" x14ac:dyDescent="0.45">
      <c r="A225" s="38"/>
      <c r="B225" s="55"/>
      <c r="C225" s="38"/>
      <c r="D225" s="38"/>
      <c r="E225" s="39"/>
      <c r="F225" s="1"/>
      <c r="G225" s="1"/>
      <c r="H225" s="1"/>
      <c r="I225" s="40"/>
      <c r="J225" s="1"/>
      <c r="K225" s="1"/>
      <c r="L225" s="1"/>
      <c r="M225" s="1"/>
      <c r="N225" s="1"/>
      <c r="O225" s="1"/>
      <c r="P225" s="1"/>
    </row>
    <row r="226" spans="1:16" x14ac:dyDescent="0.45">
      <c r="A226" s="38"/>
      <c r="B226" s="55"/>
      <c r="C226" s="38"/>
      <c r="D226" s="38"/>
      <c r="E226" s="39"/>
      <c r="F226" s="1"/>
      <c r="G226" s="1"/>
      <c r="H226" s="1"/>
      <c r="I226" s="40"/>
      <c r="J226" s="1"/>
      <c r="K226" s="1"/>
      <c r="L226" s="1"/>
      <c r="M226" s="1"/>
      <c r="N226" s="1"/>
      <c r="O226" s="1"/>
      <c r="P226" s="1"/>
    </row>
    <row r="227" spans="1:16" x14ac:dyDescent="0.45">
      <c r="A227" s="38"/>
      <c r="B227" s="55"/>
      <c r="C227" s="38"/>
      <c r="D227" s="38"/>
      <c r="E227" s="39"/>
      <c r="F227" s="1"/>
      <c r="G227" s="1"/>
      <c r="H227" s="1"/>
      <c r="I227" s="40"/>
      <c r="J227" s="1"/>
      <c r="K227" s="1"/>
      <c r="L227" s="1"/>
      <c r="M227" s="1"/>
      <c r="N227" s="1"/>
      <c r="O227" s="1"/>
      <c r="P227" s="1"/>
    </row>
    <row r="228" spans="1:16" x14ac:dyDescent="0.45">
      <c r="A228" s="38"/>
      <c r="B228" s="55"/>
      <c r="C228" s="38"/>
      <c r="D228" s="38"/>
      <c r="E228" s="39"/>
      <c r="F228" s="1"/>
      <c r="G228" s="1"/>
      <c r="H228" s="1"/>
      <c r="I228" s="40"/>
      <c r="J228" s="1"/>
      <c r="K228" s="1"/>
      <c r="L228" s="1"/>
      <c r="M228" s="1"/>
      <c r="N228" s="1"/>
      <c r="O228" s="1"/>
      <c r="P228" s="1"/>
    </row>
    <row r="229" spans="1:16" x14ac:dyDescent="0.45">
      <c r="A229" s="38"/>
      <c r="B229" s="55"/>
      <c r="C229" s="38"/>
      <c r="D229" s="38"/>
      <c r="E229" s="39"/>
      <c r="F229" s="1"/>
      <c r="G229" s="1"/>
      <c r="H229" s="1"/>
      <c r="I229" s="40"/>
      <c r="J229" s="1"/>
      <c r="K229" s="1"/>
      <c r="L229" s="1"/>
      <c r="M229" s="1"/>
      <c r="N229" s="1"/>
      <c r="O229" s="1"/>
      <c r="P229" s="1"/>
    </row>
    <row r="230" spans="1:16" x14ac:dyDescent="0.45">
      <c r="A230" s="38"/>
      <c r="B230" s="55"/>
      <c r="C230" s="38"/>
      <c r="D230" s="38"/>
      <c r="E230" s="39"/>
      <c r="F230" s="1"/>
      <c r="G230" s="1"/>
      <c r="H230" s="1"/>
      <c r="I230" s="40"/>
      <c r="J230" s="1"/>
      <c r="K230" s="1"/>
      <c r="L230" s="1"/>
      <c r="M230" s="1"/>
      <c r="N230" s="1"/>
      <c r="O230" s="1"/>
      <c r="P230" s="1"/>
    </row>
    <row r="231" spans="1:16" x14ac:dyDescent="0.45">
      <c r="A231" s="38"/>
      <c r="B231" s="55"/>
      <c r="C231" s="38"/>
      <c r="D231" s="38"/>
      <c r="E231" s="39"/>
      <c r="F231" s="1"/>
      <c r="G231" s="1"/>
      <c r="H231" s="1"/>
      <c r="I231" s="40"/>
      <c r="J231" s="1"/>
      <c r="K231" s="1"/>
      <c r="L231" s="1"/>
      <c r="M231" s="1"/>
      <c r="N231" s="1"/>
      <c r="O231" s="1"/>
      <c r="P231" s="1"/>
    </row>
    <row r="232" spans="1:16" x14ac:dyDescent="0.45">
      <c r="A232" s="38"/>
      <c r="B232" s="55"/>
      <c r="C232" s="38"/>
      <c r="D232" s="38"/>
      <c r="E232" s="39"/>
      <c r="F232" s="1"/>
      <c r="G232" s="1"/>
      <c r="H232" s="1"/>
      <c r="I232" s="40"/>
      <c r="J232" s="1"/>
      <c r="K232" s="1"/>
      <c r="L232" s="1"/>
      <c r="M232" s="1"/>
      <c r="N232" s="1"/>
      <c r="O232" s="1"/>
      <c r="P232" s="1"/>
    </row>
    <row r="233" spans="1:16" x14ac:dyDescent="0.45">
      <c r="A233" s="38"/>
      <c r="B233" s="55"/>
      <c r="C233" s="38"/>
      <c r="D233" s="38"/>
      <c r="E233" s="39"/>
      <c r="F233" s="1"/>
      <c r="G233" s="1"/>
      <c r="H233" s="1"/>
      <c r="I233" s="40"/>
      <c r="J233" s="1"/>
      <c r="K233" s="1"/>
      <c r="L233" s="1"/>
      <c r="M233" s="1"/>
      <c r="N233" s="1"/>
      <c r="O233" s="1"/>
      <c r="P233" s="1"/>
    </row>
    <row r="234" spans="1:16" x14ac:dyDescent="0.45">
      <c r="A234" s="38"/>
      <c r="B234" s="55"/>
      <c r="C234" s="38"/>
      <c r="D234" s="38"/>
      <c r="E234" s="39"/>
      <c r="F234" s="1"/>
      <c r="G234" s="1"/>
      <c r="H234" s="1"/>
      <c r="I234" s="40"/>
      <c r="J234" s="1"/>
      <c r="K234" s="1"/>
      <c r="L234" s="1"/>
      <c r="M234" s="1"/>
      <c r="N234" s="1"/>
      <c r="O234" s="1"/>
      <c r="P234" s="1"/>
    </row>
    <row r="235" spans="1:16" x14ac:dyDescent="0.45">
      <c r="A235" s="38"/>
      <c r="B235" s="55"/>
      <c r="C235" s="38"/>
      <c r="D235" s="38"/>
      <c r="E235" s="39"/>
      <c r="F235" s="1"/>
      <c r="G235" s="1"/>
      <c r="H235" s="1"/>
      <c r="I235" s="40"/>
      <c r="J235" s="1"/>
      <c r="K235" s="1"/>
      <c r="L235" s="1"/>
      <c r="M235" s="1"/>
      <c r="N235" s="1"/>
      <c r="O235" s="1"/>
      <c r="P235" s="1"/>
    </row>
    <row r="236" spans="1:16" x14ac:dyDescent="0.45">
      <c r="A236" s="38"/>
      <c r="B236" s="55"/>
      <c r="C236" s="38"/>
      <c r="D236" s="38"/>
      <c r="E236" s="39"/>
      <c r="F236" s="1"/>
      <c r="G236" s="1"/>
      <c r="H236" s="1"/>
      <c r="I236" s="40"/>
      <c r="J236" s="1"/>
      <c r="K236" s="1"/>
      <c r="L236" s="1"/>
      <c r="M236" s="1"/>
      <c r="N236" s="1"/>
      <c r="O236" s="1"/>
      <c r="P236" s="1"/>
    </row>
    <row r="237" spans="1:16" x14ac:dyDescent="0.45">
      <c r="A237" s="38"/>
      <c r="B237" s="55"/>
      <c r="C237" s="38"/>
      <c r="D237" s="38"/>
      <c r="E237" s="39"/>
      <c r="F237" s="1"/>
      <c r="G237" s="1"/>
      <c r="H237" s="1"/>
      <c r="I237" s="40"/>
      <c r="J237" s="1"/>
      <c r="K237" s="1"/>
      <c r="L237" s="1"/>
      <c r="M237" s="1"/>
      <c r="N237" s="1"/>
      <c r="O237" s="1"/>
      <c r="P237" s="1"/>
    </row>
    <row r="238" spans="1:16" x14ac:dyDescent="0.45">
      <c r="A238" s="38"/>
      <c r="B238" s="55"/>
      <c r="C238" s="38"/>
      <c r="D238" s="38"/>
      <c r="E238" s="39"/>
      <c r="F238" s="1"/>
      <c r="G238" s="1"/>
      <c r="H238" s="1"/>
      <c r="I238" s="40"/>
      <c r="J238" s="1"/>
      <c r="K238" s="1"/>
      <c r="L238" s="1"/>
      <c r="M238" s="1"/>
      <c r="N238" s="1"/>
      <c r="O238" s="1"/>
      <c r="P238" s="1"/>
    </row>
    <row r="239" spans="1:16" x14ac:dyDescent="0.45">
      <c r="A239" s="38"/>
      <c r="B239" s="55"/>
      <c r="C239" s="38"/>
      <c r="D239" s="38"/>
      <c r="E239" s="39"/>
      <c r="F239" s="1"/>
      <c r="G239" s="1"/>
      <c r="H239" s="1"/>
      <c r="I239" s="40"/>
      <c r="J239" s="1"/>
      <c r="K239" s="1"/>
      <c r="L239" s="1"/>
      <c r="M239" s="1"/>
      <c r="N239" s="1"/>
      <c r="O239" s="1"/>
      <c r="P239" s="1"/>
    </row>
    <row r="240" spans="1:16" x14ac:dyDescent="0.45">
      <c r="A240" s="38"/>
      <c r="B240" s="55"/>
      <c r="C240" s="38"/>
      <c r="D240" s="38"/>
      <c r="E240" s="39"/>
      <c r="F240" s="1"/>
      <c r="G240" s="1"/>
      <c r="H240" s="1"/>
      <c r="I240" s="40"/>
      <c r="J240" s="1"/>
      <c r="K240" s="1"/>
      <c r="L240" s="1"/>
      <c r="M240" s="1"/>
      <c r="N240" s="1"/>
      <c r="O240" s="1"/>
      <c r="P240" s="1"/>
    </row>
    <row r="241" spans="1:16" x14ac:dyDescent="0.45">
      <c r="A241" s="38"/>
      <c r="B241" s="55"/>
      <c r="C241" s="38"/>
      <c r="D241" s="38"/>
      <c r="E241" s="39"/>
      <c r="F241" s="1"/>
      <c r="G241" s="1"/>
      <c r="H241" s="1"/>
      <c r="I241" s="40"/>
      <c r="J241" s="1"/>
      <c r="K241" s="1"/>
      <c r="L241" s="1"/>
      <c r="M241" s="1"/>
      <c r="N241" s="1"/>
      <c r="O241" s="1"/>
      <c r="P241" s="1"/>
    </row>
    <row r="242" spans="1:16" x14ac:dyDescent="0.45">
      <c r="A242" s="38"/>
      <c r="B242" s="55"/>
      <c r="C242" s="38"/>
      <c r="D242" s="38"/>
      <c r="E242" s="39"/>
      <c r="F242" s="1"/>
      <c r="G242" s="1"/>
      <c r="H242" s="1"/>
      <c r="I242" s="40"/>
      <c r="J242" s="1"/>
      <c r="K242" s="1"/>
      <c r="L242" s="1"/>
      <c r="M242" s="1"/>
      <c r="N242" s="1"/>
      <c r="O242" s="1"/>
      <c r="P242" s="1"/>
    </row>
    <row r="243" spans="1:16" x14ac:dyDescent="0.45">
      <c r="A243" s="38"/>
      <c r="B243" s="55"/>
      <c r="C243" s="38"/>
      <c r="D243" s="38"/>
      <c r="E243" s="39"/>
      <c r="F243" s="1"/>
      <c r="G243" s="1"/>
      <c r="H243" s="1"/>
      <c r="I243" s="40"/>
      <c r="J243" s="1"/>
      <c r="K243" s="1"/>
      <c r="L243" s="1"/>
      <c r="M243" s="1"/>
      <c r="N243" s="1"/>
      <c r="O243" s="1"/>
      <c r="P243" s="1"/>
    </row>
    <row r="244" spans="1:16" x14ac:dyDescent="0.45">
      <c r="A244" s="38"/>
      <c r="B244" s="55"/>
      <c r="C244" s="38"/>
      <c r="D244" s="38"/>
      <c r="E244" s="39"/>
      <c r="F244" s="1"/>
      <c r="G244" s="1"/>
      <c r="H244" s="1"/>
      <c r="I244" s="40"/>
      <c r="J244" s="1"/>
      <c r="K244" s="1"/>
      <c r="L244" s="1"/>
      <c r="M244" s="1"/>
      <c r="N244" s="1"/>
      <c r="O244" s="1"/>
      <c r="P244" s="1"/>
    </row>
    <row r="245" spans="1:16" x14ac:dyDescent="0.45">
      <c r="A245" s="38"/>
      <c r="B245" s="55"/>
      <c r="C245" s="38"/>
      <c r="D245" s="38"/>
      <c r="E245" s="39"/>
      <c r="F245" s="1"/>
      <c r="G245" s="1"/>
      <c r="H245" s="1"/>
      <c r="I245" s="40"/>
      <c r="J245" s="1"/>
      <c r="K245" s="1"/>
      <c r="L245" s="1"/>
      <c r="M245" s="1"/>
      <c r="N245" s="1"/>
      <c r="O245" s="1"/>
      <c r="P245" s="1"/>
    </row>
    <row r="246" spans="1:16" x14ac:dyDescent="0.45">
      <c r="A246" s="38"/>
      <c r="B246" s="55"/>
      <c r="C246" s="38"/>
      <c r="D246" s="38"/>
      <c r="E246" s="39"/>
      <c r="F246" s="1"/>
      <c r="G246" s="1"/>
      <c r="H246" s="1"/>
      <c r="I246" s="40"/>
      <c r="J246" s="1"/>
      <c r="K246" s="1"/>
      <c r="L246" s="1"/>
      <c r="M246" s="1"/>
      <c r="N246" s="1"/>
      <c r="O246" s="1"/>
      <c r="P246" s="1"/>
    </row>
    <row r="247" spans="1:16" x14ac:dyDescent="0.45">
      <c r="A247" s="38"/>
      <c r="B247" s="55"/>
      <c r="C247" s="38"/>
      <c r="D247" s="38"/>
      <c r="E247" s="39"/>
      <c r="F247" s="1"/>
      <c r="G247" s="1"/>
      <c r="H247" s="1"/>
      <c r="I247" s="40"/>
      <c r="J247" s="1"/>
      <c r="K247" s="1"/>
      <c r="L247" s="1"/>
      <c r="M247" s="1"/>
      <c r="N247" s="1"/>
      <c r="O247" s="1"/>
      <c r="P247" s="1"/>
    </row>
    <row r="248" spans="1:16" x14ac:dyDescent="0.45">
      <c r="A248" s="38"/>
      <c r="B248" s="55"/>
      <c r="C248" s="38"/>
      <c r="D248" s="38"/>
      <c r="E248" s="39"/>
      <c r="F248" s="1"/>
      <c r="G248" s="1"/>
      <c r="H248" s="1"/>
      <c r="I248" s="40"/>
      <c r="J248" s="1"/>
      <c r="K248" s="1"/>
      <c r="L248" s="1"/>
      <c r="M248" s="1"/>
      <c r="N248" s="1"/>
      <c r="O248" s="1"/>
      <c r="P248" s="1"/>
    </row>
    <row r="249" spans="1:16" x14ac:dyDescent="0.45">
      <c r="A249" s="38"/>
      <c r="B249" s="55"/>
      <c r="C249" s="38"/>
      <c r="D249" s="38"/>
      <c r="E249" s="39"/>
      <c r="F249" s="1"/>
      <c r="G249" s="1"/>
      <c r="H249" s="1"/>
      <c r="I249" s="40"/>
      <c r="J249" s="1"/>
      <c r="K249" s="1"/>
      <c r="L249" s="1"/>
      <c r="M249" s="1"/>
      <c r="N249" s="1"/>
      <c r="O249" s="1"/>
      <c r="P249" s="1"/>
    </row>
    <row r="250" spans="1:16" x14ac:dyDescent="0.45">
      <c r="A250" s="38"/>
      <c r="B250" s="55"/>
      <c r="C250" s="38"/>
      <c r="D250" s="38"/>
      <c r="E250" s="39"/>
      <c r="F250" s="1"/>
      <c r="G250" s="1"/>
      <c r="H250" s="1"/>
      <c r="I250" s="40"/>
      <c r="J250" s="1"/>
      <c r="K250" s="1"/>
      <c r="L250" s="1"/>
      <c r="M250" s="1"/>
      <c r="N250" s="1"/>
      <c r="O250" s="1"/>
      <c r="P250" s="1"/>
    </row>
    <row r="251" spans="1:16" x14ac:dyDescent="0.45">
      <c r="A251" s="38"/>
      <c r="B251" s="55"/>
      <c r="C251" s="38"/>
      <c r="D251" s="38"/>
      <c r="E251" s="39"/>
      <c r="F251" s="1"/>
      <c r="G251" s="1"/>
      <c r="H251" s="1"/>
      <c r="I251" s="40"/>
      <c r="J251" s="1"/>
      <c r="K251" s="1"/>
      <c r="L251" s="1"/>
      <c r="M251" s="1"/>
      <c r="N251" s="1"/>
      <c r="O251" s="1"/>
      <c r="P251" s="1"/>
    </row>
    <row r="252" spans="1:16" x14ac:dyDescent="0.45">
      <c r="A252" s="38"/>
      <c r="B252" s="55"/>
      <c r="C252" s="38"/>
      <c r="D252" s="38"/>
      <c r="E252" s="39"/>
      <c r="F252" s="1"/>
      <c r="G252" s="1"/>
      <c r="H252" s="1"/>
      <c r="I252" s="40"/>
      <c r="J252" s="1"/>
      <c r="K252" s="1"/>
      <c r="L252" s="1"/>
      <c r="M252" s="1"/>
      <c r="N252" s="1"/>
      <c r="O252" s="1"/>
      <c r="P252" s="1"/>
    </row>
    <row r="253" spans="1:16" x14ac:dyDescent="0.45">
      <c r="A253" s="38"/>
      <c r="B253" s="55"/>
      <c r="C253" s="38"/>
      <c r="D253" s="38"/>
      <c r="E253" s="39"/>
      <c r="F253" s="1"/>
      <c r="G253" s="1"/>
      <c r="H253" s="1"/>
      <c r="I253" s="40"/>
      <c r="J253" s="1"/>
      <c r="K253" s="1"/>
      <c r="L253" s="1"/>
      <c r="M253" s="1"/>
      <c r="N253" s="1"/>
      <c r="O253" s="1"/>
      <c r="P253" s="1"/>
    </row>
    <row r="254" spans="1:16" x14ac:dyDescent="0.45">
      <c r="A254" s="38"/>
      <c r="B254" s="55"/>
      <c r="C254" s="38"/>
      <c r="D254" s="38"/>
      <c r="E254" s="39"/>
      <c r="F254" s="1"/>
      <c r="G254" s="1"/>
      <c r="H254" s="1"/>
      <c r="I254" s="40"/>
      <c r="J254" s="1"/>
      <c r="K254" s="1"/>
      <c r="L254" s="1"/>
      <c r="M254" s="1"/>
      <c r="N254" s="1"/>
      <c r="O254" s="1"/>
      <c r="P254" s="1"/>
    </row>
    <row r="255" spans="1:16" x14ac:dyDescent="0.45">
      <c r="A255" s="38"/>
      <c r="B255" s="55"/>
      <c r="C255" s="38"/>
      <c r="D255" s="38"/>
      <c r="E255" s="39"/>
      <c r="F255" s="1"/>
      <c r="G255" s="1"/>
      <c r="H255" s="1"/>
      <c r="I255" s="40"/>
      <c r="J255" s="1"/>
      <c r="K255" s="1"/>
      <c r="L255" s="1"/>
      <c r="M255" s="1"/>
      <c r="N255" s="1"/>
      <c r="O255" s="1"/>
      <c r="P255" s="1"/>
    </row>
    <row r="259" spans="1:16" ht="21.75" x14ac:dyDescent="0.45">
      <c r="A259" s="314" t="s">
        <v>66</v>
      </c>
      <c r="B259" s="314"/>
      <c r="C259" s="314"/>
      <c r="D259" s="314"/>
      <c r="E259" s="314" t="s">
        <v>67</v>
      </c>
      <c r="F259" s="314"/>
      <c r="G259" s="314"/>
      <c r="H259" s="314" t="s">
        <v>67</v>
      </c>
      <c r="I259" s="314"/>
      <c r="J259" s="314"/>
      <c r="K259" s="314"/>
      <c r="L259" s="315" t="s">
        <v>68</v>
      </c>
      <c r="M259" s="315"/>
      <c r="N259" s="315"/>
      <c r="O259" s="315"/>
      <c r="P259" s="101"/>
    </row>
    <row r="260" spans="1:16" ht="21.75" x14ac:dyDescent="0.45">
      <c r="A260" s="314" t="s">
        <v>334</v>
      </c>
      <c r="B260" s="314"/>
      <c r="C260" s="314"/>
      <c r="D260" s="314"/>
      <c r="E260" s="314" t="s">
        <v>335</v>
      </c>
      <c r="F260" s="314"/>
      <c r="G260" s="314"/>
      <c r="H260" s="314" t="s">
        <v>69</v>
      </c>
      <c r="I260" s="314"/>
      <c r="J260" s="314"/>
      <c r="K260" s="314"/>
      <c r="L260" s="315" t="s">
        <v>70</v>
      </c>
      <c r="M260" s="315"/>
      <c r="N260" s="315"/>
      <c r="O260" s="315"/>
      <c r="P260" s="101"/>
    </row>
    <row r="261" spans="1:16" ht="21.75" x14ac:dyDescent="0.45">
      <c r="A261" s="314" t="s">
        <v>336</v>
      </c>
      <c r="B261" s="314"/>
      <c r="C261" s="314"/>
      <c r="D261" s="314"/>
      <c r="E261" s="314" t="s">
        <v>71</v>
      </c>
      <c r="F261" s="314"/>
      <c r="G261" s="314"/>
      <c r="H261" s="314" t="s">
        <v>72</v>
      </c>
      <c r="I261" s="314"/>
      <c r="J261" s="314"/>
      <c r="K261" s="314"/>
      <c r="L261" s="315" t="s">
        <v>73</v>
      </c>
      <c r="M261" s="315"/>
      <c r="N261" s="315"/>
      <c r="O261" s="315"/>
      <c r="P261" s="101"/>
    </row>
  </sheetData>
  <mergeCells count="30">
    <mergeCell ref="A261:D261"/>
    <mergeCell ref="E261:G261"/>
    <mergeCell ref="H261:K261"/>
    <mergeCell ref="L261:O261"/>
    <mergeCell ref="J6:K6"/>
    <mergeCell ref="A260:D260"/>
    <mergeCell ref="E260:G260"/>
    <mergeCell ref="H260:K260"/>
    <mergeCell ref="L260:O260"/>
    <mergeCell ref="A96:H96"/>
    <mergeCell ref="A259:D259"/>
    <mergeCell ref="E259:G259"/>
    <mergeCell ref="H259:K259"/>
    <mergeCell ref="L259:O259"/>
    <mergeCell ref="A1:O1"/>
    <mergeCell ref="A2:O2"/>
    <mergeCell ref="A3:O3"/>
    <mergeCell ref="A5:A7"/>
    <mergeCell ref="B5:I5"/>
    <mergeCell ref="J5:N5"/>
    <mergeCell ref="O5:O7"/>
    <mergeCell ref="B6:B7"/>
    <mergeCell ref="C6:C7"/>
    <mergeCell ref="D6:D7"/>
    <mergeCell ref="L6:N6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workbookViewId="0">
      <selection activeCell="F64" sqref="F64"/>
    </sheetView>
  </sheetViews>
  <sheetFormatPr defaultRowHeight="17.25" x14ac:dyDescent="0.3"/>
  <cols>
    <col min="1" max="1" width="4.625" style="38" customWidth="1"/>
    <col min="2" max="2" width="9.125" style="55" customWidth="1"/>
    <col min="3" max="3" width="10.625" style="38" customWidth="1"/>
    <col min="4" max="4" width="16.625" style="38" customWidth="1"/>
    <col min="5" max="5" width="22.625" style="39" customWidth="1"/>
    <col min="6" max="6" width="15.625" style="1" customWidth="1"/>
    <col min="7" max="7" width="17" style="1" customWidth="1"/>
    <col min="8" max="8" width="25.625" style="1" customWidth="1"/>
    <col min="9" max="9" width="11.625" style="40" customWidth="1"/>
    <col min="10" max="13" width="11.625" style="1" customWidth="1"/>
    <col min="14" max="14" width="9.625" style="1" customWidth="1"/>
    <col min="15" max="15" width="11.625" style="1" customWidth="1"/>
    <col min="16" max="16384" width="9" style="1"/>
  </cols>
  <sheetData>
    <row r="1" spans="1:16" ht="18.75" x14ac:dyDescent="0.3">
      <c r="A1" s="320" t="s">
        <v>12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6" ht="18.75" x14ac:dyDescent="0.3">
      <c r="A2" s="320" t="s">
        <v>13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6" ht="18.75" x14ac:dyDescent="0.3">
      <c r="A3" s="320" t="s">
        <v>74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1:16" s="4" customFormat="1" ht="8.1" customHeight="1" x14ac:dyDescent="0.3">
      <c r="A4" s="2"/>
      <c r="B4" s="41"/>
      <c r="C4" s="2"/>
      <c r="D4" s="2"/>
      <c r="E4" s="3"/>
      <c r="I4" s="5"/>
    </row>
    <row r="5" spans="1:16" s="8" customFormat="1" ht="38.1" customHeight="1" x14ac:dyDescent="0.3">
      <c r="A5" s="321" t="s">
        <v>14</v>
      </c>
      <c r="B5" s="324" t="s">
        <v>15</v>
      </c>
      <c r="C5" s="325"/>
      <c r="D5" s="325"/>
      <c r="E5" s="325"/>
      <c r="F5" s="325"/>
      <c r="G5" s="325"/>
      <c r="H5" s="325"/>
      <c r="I5" s="326"/>
      <c r="J5" s="327" t="s">
        <v>16</v>
      </c>
      <c r="K5" s="328"/>
      <c r="L5" s="329"/>
      <c r="M5" s="329"/>
      <c r="N5" s="6"/>
      <c r="O5" s="321" t="s">
        <v>17</v>
      </c>
      <c r="P5" s="7"/>
    </row>
    <row r="6" spans="1:16" s="9" customFormat="1" ht="57.95" customHeight="1" x14ac:dyDescent="0.2">
      <c r="A6" s="322"/>
      <c r="B6" s="330" t="s">
        <v>18</v>
      </c>
      <c r="C6" s="331" t="s">
        <v>0</v>
      </c>
      <c r="D6" s="331" t="s">
        <v>19</v>
      </c>
      <c r="E6" s="321" t="s">
        <v>20</v>
      </c>
      <c r="F6" s="331" t="s">
        <v>21</v>
      </c>
      <c r="G6" s="331" t="s">
        <v>22</v>
      </c>
      <c r="H6" s="331" t="s">
        <v>23</v>
      </c>
      <c r="I6" s="335" t="s">
        <v>24</v>
      </c>
      <c r="J6" s="332" t="s">
        <v>25</v>
      </c>
      <c r="K6" s="333"/>
      <c r="L6" s="332" t="s">
        <v>26</v>
      </c>
      <c r="M6" s="333"/>
      <c r="N6" s="334"/>
      <c r="O6" s="322"/>
    </row>
    <row r="7" spans="1:16" s="8" customFormat="1" ht="60" customHeight="1" x14ac:dyDescent="0.3">
      <c r="A7" s="323"/>
      <c r="B7" s="330"/>
      <c r="C7" s="331"/>
      <c r="D7" s="331"/>
      <c r="E7" s="323"/>
      <c r="F7" s="331"/>
      <c r="G7" s="331"/>
      <c r="H7" s="331"/>
      <c r="I7" s="335"/>
      <c r="J7" s="10" t="s">
        <v>27</v>
      </c>
      <c r="K7" s="10" t="s">
        <v>28</v>
      </c>
      <c r="L7" s="10" t="s">
        <v>27</v>
      </c>
      <c r="M7" s="10" t="s">
        <v>28</v>
      </c>
      <c r="N7" s="10" t="s">
        <v>29</v>
      </c>
      <c r="O7" s="323"/>
      <c r="P7" s="7"/>
    </row>
    <row r="8" spans="1:16" ht="20.100000000000001" customHeight="1" x14ac:dyDescent="0.3">
      <c r="A8" s="11" t="s">
        <v>75</v>
      </c>
      <c r="B8" s="42"/>
      <c r="C8" s="12"/>
      <c r="D8" s="12"/>
      <c r="E8" s="13"/>
      <c r="F8" s="14"/>
      <c r="G8" s="14"/>
      <c r="H8" s="14"/>
      <c r="I8" s="15">
        <f>SUM(I9:I11)</f>
        <v>295000</v>
      </c>
      <c r="J8" s="15">
        <f t="shared" ref="J8:O8" si="0">SUM(J9:J11)</f>
        <v>35000</v>
      </c>
      <c r="K8" s="15">
        <f t="shared" si="0"/>
        <v>35000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225000</v>
      </c>
    </row>
    <row r="9" spans="1:16" s="23" customFormat="1" ht="80.099999999999994" customHeight="1" x14ac:dyDescent="0.2">
      <c r="A9" s="16">
        <v>1</v>
      </c>
      <c r="B9" s="43">
        <v>241712</v>
      </c>
      <c r="C9" s="17" t="s">
        <v>76</v>
      </c>
      <c r="D9" s="18" t="s">
        <v>77</v>
      </c>
      <c r="E9" s="19" t="s">
        <v>78</v>
      </c>
      <c r="F9" s="19" t="s">
        <v>75</v>
      </c>
      <c r="G9" s="19" t="s">
        <v>79</v>
      </c>
      <c r="H9" s="20" t="s">
        <v>80</v>
      </c>
      <c r="I9" s="21">
        <v>20000</v>
      </c>
      <c r="J9" s="22">
        <v>10000</v>
      </c>
      <c r="K9" s="22">
        <v>10000</v>
      </c>
      <c r="L9" s="22">
        <v>0</v>
      </c>
      <c r="M9" s="22">
        <v>0</v>
      </c>
      <c r="N9" s="22">
        <v>0</v>
      </c>
      <c r="O9" s="22">
        <f>+I9-(SUM(J9:N9))</f>
        <v>0</v>
      </c>
    </row>
    <row r="10" spans="1:16" s="23" customFormat="1" ht="90" customHeight="1" x14ac:dyDescent="0.2">
      <c r="A10" s="16">
        <v>2</v>
      </c>
      <c r="B10" s="44" t="s">
        <v>81</v>
      </c>
      <c r="C10" s="26" t="s">
        <v>82</v>
      </c>
      <c r="D10" s="25" t="s">
        <v>83</v>
      </c>
      <c r="E10" s="27" t="s">
        <v>78</v>
      </c>
      <c r="F10" s="27" t="s">
        <v>75</v>
      </c>
      <c r="G10" s="27" t="s">
        <v>84</v>
      </c>
      <c r="H10" s="28" t="s">
        <v>85</v>
      </c>
      <c r="I10" s="22">
        <v>250000</v>
      </c>
      <c r="J10" s="22">
        <v>12500</v>
      </c>
      <c r="K10" s="22">
        <v>12500</v>
      </c>
      <c r="L10" s="22">
        <v>0</v>
      </c>
      <c r="M10" s="22">
        <v>0</v>
      </c>
      <c r="N10" s="22">
        <v>0</v>
      </c>
      <c r="O10" s="22">
        <f>+I10-(SUM(J10:N10))</f>
        <v>225000</v>
      </c>
    </row>
    <row r="11" spans="1:16" s="23" customFormat="1" ht="129.94999999999999" customHeight="1" x14ac:dyDescent="0.2">
      <c r="A11" s="16">
        <v>3</v>
      </c>
      <c r="B11" s="44" t="s">
        <v>86</v>
      </c>
      <c r="C11" s="26" t="s">
        <v>87</v>
      </c>
      <c r="D11" s="25" t="s">
        <v>88</v>
      </c>
      <c r="E11" s="27" t="s">
        <v>78</v>
      </c>
      <c r="F11" s="27" t="s">
        <v>75</v>
      </c>
      <c r="G11" s="27" t="s">
        <v>89</v>
      </c>
      <c r="H11" s="28" t="s">
        <v>90</v>
      </c>
      <c r="I11" s="22">
        <v>25000</v>
      </c>
      <c r="J11" s="22">
        <v>12500</v>
      </c>
      <c r="K11" s="22">
        <v>12500</v>
      </c>
      <c r="L11" s="22">
        <v>0</v>
      </c>
      <c r="M11" s="22">
        <v>0</v>
      </c>
      <c r="N11" s="22">
        <v>0</v>
      </c>
      <c r="O11" s="22">
        <f>+I11-(SUM(J11:N11))</f>
        <v>0</v>
      </c>
    </row>
    <row r="12" spans="1:16" ht="20.100000000000001" customHeight="1" x14ac:dyDescent="0.3">
      <c r="A12" s="11" t="s">
        <v>30</v>
      </c>
      <c r="B12" s="42"/>
      <c r="C12" s="12"/>
      <c r="D12" s="12"/>
      <c r="E12" s="13"/>
      <c r="F12" s="14"/>
      <c r="G12" s="14"/>
      <c r="H12" s="14"/>
      <c r="I12" s="15">
        <f>SUM(I13:I48)</f>
        <v>6321118</v>
      </c>
      <c r="J12" s="15">
        <f t="shared" ref="J12:O12" si="1">SUM(J13:J48)</f>
        <v>311507.90000000002</v>
      </c>
      <c r="K12" s="15">
        <f t="shared" si="1"/>
        <v>311507.90000000002</v>
      </c>
      <c r="L12" s="15">
        <f t="shared" si="1"/>
        <v>38140</v>
      </c>
      <c r="M12" s="15">
        <f t="shared" si="1"/>
        <v>51570</v>
      </c>
      <c r="N12" s="15">
        <f t="shared" si="1"/>
        <v>0</v>
      </c>
      <c r="O12" s="15">
        <f t="shared" si="1"/>
        <v>5608392.1999999993</v>
      </c>
    </row>
    <row r="13" spans="1:16" s="23" customFormat="1" ht="90" customHeight="1" x14ac:dyDescent="0.2">
      <c r="A13" s="16">
        <v>1</v>
      </c>
      <c r="B13" s="43">
        <v>241709</v>
      </c>
      <c r="C13" s="17" t="s">
        <v>91</v>
      </c>
      <c r="D13" s="18" t="s">
        <v>92</v>
      </c>
      <c r="E13" s="19" t="s">
        <v>5</v>
      </c>
      <c r="F13" s="19" t="s">
        <v>6</v>
      </c>
      <c r="G13" s="19" t="s">
        <v>93</v>
      </c>
      <c r="H13" s="20" t="s">
        <v>94</v>
      </c>
      <c r="I13" s="21">
        <v>422000</v>
      </c>
      <c r="J13" s="22">
        <v>21100</v>
      </c>
      <c r="K13" s="22">
        <v>21100</v>
      </c>
      <c r="L13" s="22">
        <v>0</v>
      </c>
      <c r="M13" s="22">
        <v>0</v>
      </c>
      <c r="N13" s="22">
        <v>0</v>
      </c>
      <c r="O13" s="22">
        <f>+I13-(SUM(J13:N13))</f>
        <v>379800</v>
      </c>
    </row>
    <row r="14" spans="1:16" s="23" customFormat="1" ht="90" customHeight="1" x14ac:dyDescent="0.2">
      <c r="A14" s="16">
        <v>2</v>
      </c>
      <c r="B14" s="43">
        <v>241709</v>
      </c>
      <c r="C14" s="17" t="s">
        <v>95</v>
      </c>
      <c r="D14" s="18" t="s">
        <v>96</v>
      </c>
      <c r="E14" s="19" t="s">
        <v>5</v>
      </c>
      <c r="F14" s="19" t="s">
        <v>6</v>
      </c>
      <c r="G14" s="19" t="s">
        <v>97</v>
      </c>
      <c r="H14" s="20" t="s">
        <v>94</v>
      </c>
      <c r="I14" s="21">
        <v>583000</v>
      </c>
      <c r="J14" s="22">
        <v>29150</v>
      </c>
      <c r="K14" s="22">
        <v>29150</v>
      </c>
      <c r="L14" s="22">
        <v>0</v>
      </c>
      <c r="M14" s="22">
        <v>0</v>
      </c>
      <c r="N14" s="22">
        <v>0</v>
      </c>
      <c r="O14" s="22">
        <f t="shared" ref="O14:O48" si="2">+I14-(SUM(J14:N14))</f>
        <v>524700</v>
      </c>
    </row>
    <row r="15" spans="1:16" s="23" customFormat="1" ht="90" customHeight="1" x14ac:dyDescent="0.2">
      <c r="A15" s="16">
        <v>3</v>
      </c>
      <c r="B15" s="43">
        <v>241719</v>
      </c>
      <c r="C15" s="17" t="s">
        <v>98</v>
      </c>
      <c r="D15" s="18" t="s">
        <v>99</v>
      </c>
      <c r="E15" s="19" t="s">
        <v>5</v>
      </c>
      <c r="F15" s="19" t="s">
        <v>6</v>
      </c>
      <c r="G15" s="19" t="s">
        <v>100</v>
      </c>
      <c r="H15" s="20" t="s">
        <v>94</v>
      </c>
      <c r="I15" s="21">
        <v>480000</v>
      </c>
      <c r="J15" s="22">
        <v>24000</v>
      </c>
      <c r="K15" s="22">
        <v>24000</v>
      </c>
      <c r="L15" s="22">
        <v>0</v>
      </c>
      <c r="M15" s="22">
        <v>0</v>
      </c>
      <c r="N15" s="22">
        <v>0</v>
      </c>
      <c r="O15" s="22">
        <f t="shared" si="2"/>
        <v>432000</v>
      </c>
    </row>
    <row r="16" spans="1:16" s="23" customFormat="1" ht="90" customHeight="1" x14ac:dyDescent="0.2">
      <c r="A16" s="16">
        <v>4</v>
      </c>
      <c r="B16" s="43">
        <v>241731</v>
      </c>
      <c r="C16" s="17" t="s">
        <v>101</v>
      </c>
      <c r="D16" s="18" t="s">
        <v>102</v>
      </c>
      <c r="E16" s="19" t="s">
        <v>5</v>
      </c>
      <c r="F16" s="19" t="s">
        <v>6</v>
      </c>
      <c r="G16" s="19" t="s">
        <v>103</v>
      </c>
      <c r="H16" s="20" t="s">
        <v>94</v>
      </c>
      <c r="I16" s="21">
        <v>505000</v>
      </c>
      <c r="J16" s="22">
        <v>25250</v>
      </c>
      <c r="K16" s="22">
        <v>25250</v>
      </c>
      <c r="L16" s="22">
        <v>0</v>
      </c>
      <c r="M16" s="22">
        <v>0</v>
      </c>
      <c r="N16" s="22">
        <v>0</v>
      </c>
      <c r="O16" s="22">
        <f t="shared" si="2"/>
        <v>454500</v>
      </c>
    </row>
    <row r="17" spans="1:15" s="23" customFormat="1" ht="90" customHeight="1" x14ac:dyDescent="0.2">
      <c r="A17" s="16">
        <v>5</v>
      </c>
      <c r="B17" s="44" t="s">
        <v>104</v>
      </c>
      <c r="C17" s="26" t="s">
        <v>105</v>
      </c>
      <c r="D17" s="25" t="s">
        <v>106</v>
      </c>
      <c r="E17" s="27" t="s">
        <v>5</v>
      </c>
      <c r="F17" s="27" t="s">
        <v>6</v>
      </c>
      <c r="G17" s="27" t="s">
        <v>107</v>
      </c>
      <c r="H17" s="28" t="s">
        <v>94</v>
      </c>
      <c r="I17" s="22">
        <v>304000</v>
      </c>
      <c r="J17" s="22">
        <v>15200</v>
      </c>
      <c r="K17" s="22">
        <v>15200</v>
      </c>
      <c r="L17" s="22">
        <v>0</v>
      </c>
      <c r="M17" s="22">
        <v>0</v>
      </c>
      <c r="N17" s="22">
        <v>0</v>
      </c>
      <c r="O17" s="22">
        <f t="shared" si="2"/>
        <v>273600</v>
      </c>
    </row>
    <row r="18" spans="1:15" s="23" customFormat="1" ht="150" customHeight="1" x14ac:dyDescent="0.2">
      <c r="A18" s="16">
        <v>6</v>
      </c>
      <c r="B18" s="44" t="s">
        <v>108</v>
      </c>
      <c r="C18" s="26" t="s">
        <v>109</v>
      </c>
      <c r="D18" s="25" t="s">
        <v>110</v>
      </c>
      <c r="E18" s="27" t="s">
        <v>45</v>
      </c>
      <c r="F18" s="27" t="s">
        <v>2</v>
      </c>
      <c r="G18" s="27" t="s">
        <v>46</v>
      </c>
      <c r="H18" s="28" t="s">
        <v>111</v>
      </c>
      <c r="I18" s="22">
        <v>95000</v>
      </c>
      <c r="J18" s="22">
        <v>4750</v>
      </c>
      <c r="K18" s="22">
        <v>4750</v>
      </c>
      <c r="L18" s="22">
        <v>0</v>
      </c>
      <c r="M18" s="22">
        <v>0</v>
      </c>
      <c r="N18" s="22">
        <v>0</v>
      </c>
      <c r="O18" s="22">
        <f t="shared" si="2"/>
        <v>85500</v>
      </c>
    </row>
    <row r="19" spans="1:15" s="23" customFormat="1" ht="90" customHeight="1" x14ac:dyDescent="0.2">
      <c r="A19" s="16">
        <v>7</v>
      </c>
      <c r="B19" s="44" t="s">
        <v>112</v>
      </c>
      <c r="C19" s="26" t="s">
        <v>113</v>
      </c>
      <c r="D19" s="25" t="s">
        <v>114</v>
      </c>
      <c r="E19" s="27" t="s">
        <v>5</v>
      </c>
      <c r="F19" s="27" t="s">
        <v>6</v>
      </c>
      <c r="G19" s="27" t="s">
        <v>115</v>
      </c>
      <c r="H19" s="28" t="s">
        <v>94</v>
      </c>
      <c r="I19" s="22">
        <v>648000</v>
      </c>
      <c r="J19" s="22">
        <v>32400</v>
      </c>
      <c r="K19" s="22">
        <v>32400</v>
      </c>
      <c r="L19" s="22">
        <v>0</v>
      </c>
      <c r="M19" s="22">
        <v>0</v>
      </c>
      <c r="N19" s="22">
        <v>0</v>
      </c>
      <c r="O19" s="22">
        <f t="shared" si="2"/>
        <v>583200</v>
      </c>
    </row>
    <row r="20" spans="1:15" s="23" customFormat="1" ht="90" customHeight="1" x14ac:dyDescent="0.2">
      <c r="A20" s="16">
        <v>8</v>
      </c>
      <c r="B20" s="44" t="s">
        <v>112</v>
      </c>
      <c r="C20" s="26" t="s">
        <v>116</v>
      </c>
      <c r="D20" s="25" t="s">
        <v>117</v>
      </c>
      <c r="E20" s="27" t="s">
        <v>5</v>
      </c>
      <c r="F20" s="27" t="s">
        <v>6</v>
      </c>
      <c r="G20" s="27" t="s">
        <v>42</v>
      </c>
      <c r="H20" s="28" t="s">
        <v>118</v>
      </c>
      <c r="I20" s="22">
        <v>1250</v>
      </c>
      <c r="J20" s="22">
        <v>0</v>
      </c>
      <c r="K20" s="22">
        <v>0</v>
      </c>
      <c r="L20" s="22">
        <v>0</v>
      </c>
      <c r="M20" s="22">
        <v>0</v>
      </c>
      <c r="N20" s="29" t="s">
        <v>39</v>
      </c>
      <c r="O20" s="22">
        <f t="shared" si="2"/>
        <v>1250</v>
      </c>
    </row>
    <row r="21" spans="1:15" s="23" customFormat="1" ht="110.1" customHeight="1" x14ac:dyDescent="0.2">
      <c r="A21" s="16">
        <v>9</v>
      </c>
      <c r="B21" s="44" t="s">
        <v>112</v>
      </c>
      <c r="C21" s="26" t="s">
        <v>41</v>
      </c>
      <c r="D21" s="25" t="s">
        <v>119</v>
      </c>
      <c r="E21" s="27" t="s">
        <v>35</v>
      </c>
      <c r="F21" s="27" t="s">
        <v>6</v>
      </c>
      <c r="G21" s="27" t="s">
        <v>52</v>
      </c>
      <c r="H21" s="28" t="s">
        <v>120</v>
      </c>
      <c r="I21" s="22">
        <v>36000</v>
      </c>
      <c r="J21" s="22">
        <v>1800</v>
      </c>
      <c r="K21" s="22">
        <v>1800</v>
      </c>
      <c r="L21" s="22">
        <v>0</v>
      </c>
      <c r="M21" s="22">
        <v>0</v>
      </c>
      <c r="N21" s="22">
        <v>0</v>
      </c>
      <c r="O21" s="22">
        <f t="shared" si="2"/>
        <v>32400</v>
      </c>
    </row>
    <row r="22" spans="1:15" s="23" customFormat="1" ht="90" customHeight="1" x14ac:dyDescent="0.2">
      <c r="A22" s="16">
        <v>10</v>
      </c>
      <c r="B22" s="44" t="s">
        <v>121</v>
      </c>
      <c r="C22" s="26" t="s">
        <v>122</v>
      </c>
      <c r="D22" s="25" t="s">
        <v>123</v>
      </c>
      <c r="E22" s="27" t="s">
        <v>5</v>
      </c>
      <c r="F22" s="27" t="s">
        <v>6</v>
      </c>
      <c r="G22" s="27" t="s">
        <v>124</v>
      </c>
      <c r="H22" s="28" t="s">
        <v>94</v>
      </c>
      <c r="I22" s="22">
        <v>387000</v>
      </c>
      <c r="J22" s="22">
        <v>19350</v>
      </c>
      <c r="K22" s="22">
        <v>19350</v>
      </c>
      <c r="L22" s="22">
        <v>0</v>
      </c>
      <c r="M22" s="22">
        <v>0</v>
      </c>
      <c r="N22" s="22">
        <v>0</v>
      </c>
      <c r="O22" s="22">
        <f t="shared" si="2"/>
        <v>348300</v>
      </c>
    </row>
    <row r="23" spans="1:15" s="23" customFormat="1" ht="90" customHeight="1" x14ac:dyDescent="0.2">
      <c r="A23" s="16">
        <v>11</v>
      </c>
      <c r="B23" s="44" t="s">
        <v>125</v>
      </c>
      <c r="C23" s="26" t="s">
        <v>126</v>
      </c>
      <c r="D23" s="25" t="s">
        <v>127</v>
      </c>
      <c r="E23" s="27" t="s">
        <v>5</v>
      </c>
      <c r="F23" s="27" t="s">
        <v>6</v>
      </c>
      <c r="G23" s="27" t="s">
        <v>33</v>
      </c>
      <c r="H23" s="28" t="s">
        <v>94</v>
      </c>
      <c r="I23" s="22">
        <v>80000</v>
      </c>
      <c r="J23" s="22">
        <v>4000</v>
      </c>
      <c r="K23" s="22">
        <v>4000</v>
      </c>
      <c r="L23" s="22">
        <v>0</v>
      </c>
      <c r="M23" s="22">
        <v>0</v>
      </c>
      <c r="N23" s="22">
        <v>0</v>
      </c>
      <c r="O23" s="22">
        <f t="shared" si="2"/>
        <v>72000</v>
      </c>
    </row>
    <row r="24" spans="1:15" s="23" customFormat="1" ht="90" customHeight="1" x14ac:dyDescent="0.2">
      <c r="A24" s="16">
        <v>12</v>
      </c>
      <c r="B24" s="44" t="s">
        <v>128</v>
      </c>
      <c r="C24" s="26" t="s">
        <v>129</v>
      </c>
      <c r="D24" s="25" t="s">
        <v>130</v>
      </c>
      <c r="E24" s="27" t="s">
        <v>5</v>
      </c>
      <c r="F24" s="27" t="s">
        <v>6</v>
      </c>
      <c r="G24" s="27" t="s">
        <v>42</v>
      </c>
      <c r="H24" s="28" t="s">
        <v>94</v>
      </c>
      <c r="I24" s="22">
        <v>19000</v>
      </c>
      <c r="J24" s="22">
        <v>950</v>
      </c>
      <c r="K24" s="22">
        <v>950</v>
      </c>
      <c r="L24" s="22">
        <v>0</v>
      </c>
      <c r="M24" s="22">
        <v>0</v>
      </c>
      <c r="N24" s="22">
        <v>0</v>
      </c>
      <c r="O24" s="22">
        <f t="shared" si="2"/>
        <v>17100</v>
      </c>
    </row>
    <row r="25" spans="1:15" s="23" customFormat="1" ht="90" customHeight="1" x14ac:dyDescent="0.2">
      <c r="A25" s="16">
        <v>13</v>
      </c>
      <c r="B25" s="44" t="s">
        <v>131</v>
      </c>
      <c r="C25" s="26" t="s">
        <v>132</v>
      </c>
      <c r="D25" s="25" t="s">
        <v>133</v>
      </c>
      <c r="E25" s="27" t="s">
        <v>5</v>
      </c>
      <c r="F25" s="27" t="s">
        <v>6</v>
      </c>
      <c r="G25" s="27" t="s">
        <v>52</v>
      </c>
      <c r="H25" s="28" t="s">
        <v>94</v>
      </c>
      <c r="I25" s="22">
        <v>69000</v>
      </c>
      <c r="J25" s="22">
        <v>3450</v>
      </c>
      <c r="K25" s="22">
        <v>3450</v>
      </c>
      <c r="L25" s="22">
        <v>0</v>
      </c>
      <c r="M25" s="22">
        <v>0</v>
      </c>
      <c r="N25" s="22">
        <v>0</v>
      </c>
      <c r="O25" s="22">
        <f t="shared" si="2"/>
        <v>62100</v>
      </c>
    </row>
    <row r="26" spans="1:15" s="23" customFormat="1" ht="90" customHeight="1" x14ac:dyDescent="0.2">
      <c r="A26" s="16">
        <v>14</v>
      </c>
      <c r="B26" s="44" t="s">
        <v>134</v>
      </c>
      <c r="C26" s="26" t="s">
        <v>135</v>
      </c>
      <c r="D26" s="25" t="s">
        <v>136</v>
      </c>
      <c r="E26" s="27" t="s">
        <v>5</v>
      </c>
      <c r="F26" s="27" t="s">
        <v>6</v>
      </c>
      <c r="G26" s="27" t="s">
        <v>36</v>
      </c>
      <c r="H26" s="28" t="s">
        <v>94</v>
      </c>
      <c r="I26" s="22">
        <v>50000</v>
      </c>
      <c r="J26" s="22">
        <v>2500</v>
      </c>
      <c r="K26" s="22">
        <v>2500</v>
      </c>
      <c r="L26" s="22">
        <v>0</v>
      </c>
      <c r="M26" s="22">
        <v>0</v>
      </c>
      <c r="N26" s="22">
        <v>0</v>
      </c>
      <c r="O26" s="22">
        <f t="shared" si="2"/>
        <v>45000</v>
      </c>
    </row>
    <row r="27" spans="1:15" s="23" customFormat="1" ht="147.94999999999999" customHeight="1" x14ac:dyDescent="0.2">
      <c r="A27" s="16">
        <v>15</v>
      </c>
      <c r="B27" s="44" t="s">
        <v>137</v>
      </c>
      <c r="C27" s="26" t="s">
        <v>138</v>
      </c>
      <c r="D27" s="25" t="s">
        <v>139</v>
      </c>
      <c r="E27" s="27" t="s">
        <v>45</v>
      </c>
      <c r="F27" s="27" t="s">
        <v>2</v>
      </c>
      <c r="G27" s="27" t="s">
        <v>46</v>
      </c>
      <c r="H27" s="28" t="s">
        <v>140</v>
      </c>
      <c r="I27" s="22">
        <v>50000</v>
      </c>
      <c r="J27" s="22">
        <v>2500</v>
      </c>
      <c r="K27" s="22">
        <v>2500</v>
      </c>
      <c r="L27" s="22">
        <v>0</v>
      </c>
      <c r="M27" s="22">
        <v>0</v>
      </c>
      <c r="N27" s="22">
        <v>0</v>
      </c>
      <c r="O27" s="22">
        <f t="shared" si="2"/>
        <v>45000</v>
      </c>
    </row>
    <row r="28" spans="1:15" s="23" customFormat="1" ht="117" customHeight="1" x14ac:dyDescent="0.2">
      <c r="A28" s="16">
        <v>16</v>
      </c>
      <c r="B28" s="44" t="s">
        <v>141</v>
      </c>
      <c r="C28" s="26" t="s">
        <v>142</v>
      </c>
      <c r="D28" s="25" t="s">
        <v>143</v>
      </c>
      <c r="E28" s="27" t="s">
        <v>144</v>
      </c>
      <c r="F28" s="27" t="s">
        <v>9</v>
      </c>
      <c r="G28" s="27" t="s">
        <v>145</v>
      </c>
      <c r="H28" s="28" t="s">
        <v>146</v>
      </c>
      <c r="I28" s="22">
        <v>150000</v>
      </c>
      <c r="J28" s="22">
        <v>7500</v>
      </c>
      <c r="K28" s="22">
        <v>7500</v>
      </c>
      <c r="L28" s="22">
        <v>0</v>
      </c>
      <c r="M28" s="22">
        <v>0</v>
      </c>
      <c r="N28" s="22">
        <v>0</v>
      </c>
      <c r="O28" s="22">
        <f t="shared" si="2"/>
        <v>135000</v>
      </c>
    </row>
    <row r="29" spans="1:15" s="23" customFormat="1" ht="95.1" customHeight="1" x14ac:dyDescent="0.2">
      <c r="A29" s="16">
        <v>17</v>
      </c>
      <c r="B29" s="44" t="s">
        <v>147</v>
      </c>
      <c r="C29" s="26" t="s">
        <v>148</v>
      </c>
      <c r="D29" s="25" t="s">
        <v>149</v>
      </c>
      <c r="E29" s="27" t="s">
        <v>5</v>
      </c>
      <c r="F29" s="27" t="s">
        <v>6</v>
      </c>
      <c r="G29" s="27" t="s">
        <v>150</v>
      </c>
      <c r="H29" s="28" t="s">
        <v>94</v>
      </c>
      <c r="I29" s="22">
        <v>10000</v>
      </c>
      <c r="J29" s="22">
        <v>500</v>
      </c>
      <c r="K29" s="22">
        <v>500</v>
      </c>
      <c r="L29" s="22">
        <v>0</v>
      </c>
      <c r="M29" s="22">
        <v>0</v>
      </c>
      <c r="N29" s="22">
        <v>0</v>
      </c>
      <c r="O29" s="22">
        <f t="shared" si="2"/>
        <v>9000</v>
      </c>
    </row>
    <row r="30" spans="1:15" s="23" customFormat="1" ht="95.1" customHeight="1" x14ac:dyDescent="0.2">
      <c r="A30" s="16">
        <v>18</v>
      </c>
      <c r="B30" s="44" t="s">
        <v>151</v>
      </c>
      <c r="C30" s="26" t="s">
        <v>152</v>
      </c>
      <c r="D30" s="25" t="s">
        <v>153</v>
      </c>
      <c r="E30" s="27" t="s">
        <v>154</v>
      </c>
      <c r="F30" s="27" t="s">
        <v>48</v>
      </c>
      <c r="G30" s="27" t="s">
        <v>155</v>
      </c>
      <c r="H30" s="28" t="s">
        <v>156</v>
      </c>
      <c r="I30" s="22">
        <v>313500</v>
      </c>
      <c r="J30" s="22">
        <v>15675</v>
      </c>
      <c r="K30" s="22">
        <v>15675</v>
      </c>
      <c r="L30" s="22">
        <v>0</v>
      </c>
      <c r="M30" s="22">
        <v>0</v>
      </c>
      <c r="N30" s="22">
        <v>0</v>
      </c>
      <c r="O30" s="22">
        <f t="shared" si="2"/>
        <v>282150</v>
      </c>
    </row>
    <row r="31" spans="1:15" s="23" customFormat="1" ht="185.1" customHeight="1" x14ac:dyDescent="0.2">
      <c r="A31" s="16">
        <v>19</v>
      </c>
      <c r="B31" s="44" t="s">
        <v>157</v>
      </c>
      <c r="C31" s="26" t="s">
        <v>158</v>
      </c>
      <c r="D31" s="25" t="s">
        <v>159</v>
      </c>
      <c r="E31" s="27" t="s">
        <v>11</v>
      </c>
      <c r="F31" s="27" t="s">
        <v>2</v>
      </c>
      <c r="G31" s="27" t="s">
        <v>160</v>
      </c>
      <c r="H31" s="28" t="s">
        <v>161</v>
      </c>
      <c r="I31" s="22">
        <v>570000</v>
      </c>
      <c r="J31" s="22">
        <v>28500</v>
      </c>
      <c r="K31" s="22">
        <v>28500</v>
      </c>
      <c r="L31" s="22">
        <v>0</v>
      </c>
      <c r="M31" s="22">
        <v>0</v>
      </c>
      <c r="N31" s="22">
        <v>0</v>
      </c>
      <c r="O31" s="22">
        <f t="shared" si="2"/>
        <v>513000</v>
      </c>
    </row>
    <row r="32" spans="1:15" s="23" customFormat="1" ht="132" customHeight="1" x14ac:dyDescent="0.2">
      <c r="A32" s="16">
        <v>20</v>
      </c>
      <c r="B32" s="44" t="s">
        <v>162</v>
      </c>
      <c r="C32" s="26" t="s">
        <v>163</v>
      </c>
      <c r="D32" s="25" t="s">
        <v>164</v>
      </c>
      <c r="E32" s="27" t="s">
        <v>165</v>
      </c>
      <c r="F32" s="27" t="s">
        <v>6</v>
      </c>
      <c r="G32" s="27" t="s">
        <v>166</v>
      </c>
      <c r="H32" s="28" t="s">
        <v>167</v>
      </c>
      <c r="I32" s="22">
        <v>20000</v>
      </c>
      <c r="J32" s="22">
        <v>0</v>
      </c>
      <c r="K32" s="22">
        <v>0</v>
      </c>
      <c r="L32" s="22">
        <v>5000</v>
      </c>
      <c r="M32" s="22">
        <v>15000</v>
      </c>
      <c r="N32" s="22">
        <v>0</v>
      </c>
      <c r="O32" s="22">
        <f t="shared" si="2"/>
        <v>0</v>
      </c>
    </row>
    <row r="33" spans="1:15" s="23" customFormat="1" ht="120" customHeight="1" x14ac:dyDescent="0.2">
      <c r="A33" s="16">
        <v>21</v>
      </c>
      <c r="B33" s="44" t="s">
        <v>168</v>
      </c>
      <c r="C33" s="26" t="s">
        <v>169</v>
      </c>
      <c r="D33" s="25" t="s">
        <v>170</v>
      </c>
      <c r="E33" s="27" t="s">
        <v>171</v>
      </c>
      <c r="F33" s="27" t="s">
        <v>48</v>
      </c>
      <c r="G33" s="27" t="s">
        <v>172</v>
      </c>
      <c r="H33" s="28" t="s">
        <v>173</v>
      </c>
      <c r="I33" s="22">
        <v>28359</v>
      </c>
      <c r="J33" s="22">
        <v>1417.95</v>
      </c>
      <c r="K33" s="22">
        <v>1417.95</v>
      </c>
      <c r="L33" s="22">
        <v>0</v>
      </c>
      <c r="M33" s="22">
        <v>0</v>
      </c>
      <c r="N33" s="22">
        <v>0</v>
      </c>
      <c r="O33" s="22">
        <f t="shared" si="2"/>
        <v>25523.1</v>
      </c>
    </row>
    <row r="34" spans="1:15" s="23" customFormat="1" ht="110.1" customHeight="1" x14ac:dyDescent="0.2">
      <c r="A34" s="16">
        <v>22</v>
      </c>
      <c r="B34" s="44" t="s">
        <v>174</v>
      </c>
      <c r="C34" s="26" t="s">
        <v>175</v>
      </c>
      <c r="D34" s="25" t="s">
        <v>176</v>
      </c>
      <c r="E34" s="27" t="s">
        <v>177</v>
      </c>
      <c r="F34" s="27" t="s">
        <v>9</v>
      </c>
      <c r="G34" s="27" t="s">
        <v>166</v>
      </c>
      <c r="H34" s="28" t="s">
        <v>178</v>
      </c>
      <c r="I34" s="22">
        <v>12425</v>
      </c>
      <c r="J34" s="22">
        <v>0</v>
      </c>
      <c r="K34" s="22">
        <v>0</v>
      </c>
      <c r="L34" s="22">
        <v>12425</v>
      </c>
      <c r="M34" s="22">
        <v>0</v>
      </c>
      <c r="N34" s="22">
        <v>0</v>
      </c>
      <c r="O34" s="22">
        <f t="shared" si="2"/>
        <v>0</v>
      </c>
    </row>
    <row r="35" spans="1:15" s="23" customFormat="1" ht="120" customHeight="1" x14ac:dyDescent="0.2">
      <c r="A35" s="16">
        <v>23</v>
      </c>
      <c r="B35" s="44" t="s">
        <v>179</v>
      </c>
      <c r="C35" s="26" t="s">
        <v>180</v>
      </c>
      <c r="D35" s="25" t="s">
        <v>181</v>
      </c>
      <c r="E35" s="27" t="s">
        <v>144</v>
      </c>
      <c r="F35" s="27" t="s">
        <v>9</v>
      </c>
      <c r="G35" s="27" t="s">
        <v>145</v>
      </c>
      <c r="H35" s="28" t="s">
        <v>182</v>
      </c>
      <c r="I35" s="22">
        <v>150000</v>
      </c>
      <c r="J35" s="22">
        <v>7500</v>
      </c>
      <c r="K35" s="22">
        <v>7500</v>
      </c>
      <c r="L35" s="22">
        <v>0</v>
      </c>
      <c r="M35" s="22">
        <v>0</v>
      </c>
      <c r="N35" s="22">
        <v>0</v>
      </c>
      <c r="O35" s="22">
        <f t="shared" si="2"/>
        <v>135000</v>
      </c>
    </row>
    <row r="36" spans="1:15" s="23" customFormat="1" ht="140.1" customHeight="1" x14ac:dyDescent="0.2">
      <c r="A36" s="16">
        <v>24</v>
      </c>
      <c r="B36" s="44" t="s">
        <v>179</v>
      </c>
      <c r="C36" s="26" t="s">
        <v>183</v>
      </c>
      <c r="D36" s="25" t="s">
        <v>184</v>
      </c>
      <c r="E36" s="45" t="s">
        <v>154</v>
      </c>
      <c r="F36" s="27" t="s">
        <v>48</v>
      </c>
      <c r="G36" s="27" t="s">
        <v>185</v>
      </c>
      <c r="H36" s="28" t="s">
        <v>186</v>
      </c>
      <c r="I36" s="22">
        <v>36000</v>
      </c>
      <c r="J36" s="22">
        <v>1800</v>
      </c>
      <c r="K36" s="22">
        <v>1800</v>
      </c>
      <c r="L36" s="22">
        <v>0</v>
      </c>
      <c r="M36" s="22">
        <v>0</v>
      </c>
      <c r="N36" s="22">
        <v>0</v>
      </c>
      <c r="O36" s="22">
        <f t="shared" si="2"/>
        <v>32400</v>
      </c>
    </row>
    <row r="37" spans="1:15" s="23" customFormat="1" ht="99.95" customHeight="1" x14ac:dyDescent="0.2">
      <c r="A37" s="16">
        <v>25</v>
      </c>
      <c r="B37" s="44" t="s">
        <v>187</v>
      </c>
      <c r="C37" s="26" t="s">
        <v>188</v>
      </c>
      <c r="D37" s="25" t="s">
        <v>189</v>
      </c>
      <c r="E37" s="45" t="s">
        <v>154</v>
      </c>
      <c r="F37" s="27" t="s">
        <v>48</v>
      </c>
      <c r="G37" s="27" t="s">
        <v>155</v>
      </c>
      <c r="H37" s="28" t="s">
        <v>190</v>
      </c>
      <c r="I37" s="22">
        <v>522500</v>
      </c>
      <c r="J37" s="22">
        <v>26125</v>
      </c>
      <c r="K37" s="22">
        <v>26125</v>
      </c>
      <c r="L37" s="22">
        <v>0</v>
      </c>
      <c r="M37" s="22">
        <v>0</v>
      </c>
      <c r="N37" s="22">
        <v>0</v>
      </c>
      <c r="O37" s="22">
        <f t="shared" si="2"/>
        <v>470250</v>
      </c>
    </row>
    <row r="38" spans="1:15" s="23" customFormat="1" ht="111.95" customHeight="1" x14ac:dyDescent="0.2">
      <c r="A38" s="16">
        <v>26</v>
      </c>
      <c r="B38" s="44">
        <v>241947</v>
      </c>
      <c r="C38" s="26" t="s">
        <v>191</v>
      </c>
      <c r="D38" s="25" t="s">
        <v>192</v>
      </c>
      <c r="E38" s="27" t="s">
        <v>171</v>
      </c>
      <c r="F38" s="27" t="s">
        <v>48</v>
      </c>
      <c r="G38" s="27" t="s">
        <v>172</v>
      </c>
      <c r="H38" s="28" t="s">
        <v>193</v>
      </c>
      <c r="I38" s="22">
        <v>28359</v>
      </c>
      <c r="J38" s="22">
        <v>1417.95</v>
      </c>
      <c r="K38" s="22">
        <v>1417.95</v>
      </c>
      <c r="L38" s="22">
        <v>0</v>
      </c>
      <c r="M38" s="22">
        <v>0</v>
      </c>
      <c r="N38" s="22">
        <v>0</v>
      </c>
      <c r="O38" s="22">
        <f t="shared" si="2"/>
        <v>25523.1</v>
      </c>
    </row>
    <row r="39" spans="1:15" s="23" customFormat="1" ht="99.95" customHeight="1" x14ac:dyDescent="0.2">
      <c r="A39" s="16">
        <v>27</v>
      </c>
      <c r="B39" s="44">
        <v>241947</v>
      </c>
      <c r="C39" s="26" t="s">
        <v>194</v>
      </c>
      <c r="D39" s="25" t="s">
        <v>195</v>
      </c>
      <c r="E39" s="45" t="s">
        <v>196</v>
      </c>
      <c r="F39" s="27" t="s">
        <v>9</v>
      </c>
      <c r="G39" s="27" t="s">
        <v>166</v>
      </c>
      <c r="H39" s="28" t="s">
        <v>197</v>
      </c>
      <c r="I39" s="22">
        <v>35160</v>
      </c>
      <c r="J39" s="22">
        <v>0</v>
      </c>
      <c r="K39" s="22">
        <v>0</v>
      </c>
      <c r="L39" s="22">
        <v>8790</v>
      </c>
      <c r="M39" s="22">
        <v>26370</v>
      </c>
      <c r="N39" s="22">
        <v>0</v>
      </c>
      <c r="O39" s="22">
        <f t="shared" si="2"/>
        <v>0</v>
      </c>
    </row>
    <row r="40" spans="1:15" s="23" customFormat="1" ht="99.95" customHeight="1" x14ac:dyDescent="0.2">
      <c r="A40" s="16">
        <v>28</v>
      </c>
      <c r="B40" s="44">
        <v>241954</v>
      </c>
      <c r="C40" s="26" t="s">
        <v>198</v>
      </c>
      <c r="D40" s="25" t="s">
        <v>199</v>
      </c>
      <c r="E40" s="45" t="s">
        <v>200</v>
      </c>
      <c r="F40" s="27" t="s">
        <v>9</v>
      </c>
      <c r="G40" s="27" t="s">
        <v>166</v>
      </c>
      <c r="H40" s="28" t="s">
        <v>201</v>
      </c>
      <c r="I40" s="22">
        <v>8525</v>
      </c>
      <c r="J40" s="22">
        <v>0</v>
      </c>
      <c r="K40" s="22">
        <v>0</v>
      </c>
      <c r="L40" s="22">
        <v>8525</v>
      </c>
      <c r="M40" s="22">
        <v>0</v>
      </c>
      <c r="N40" s="22">
        <v>0</v>
      </c>
      <c r="O40" s="22">
        <f t="shared" si="2"/>
        <v>0</v>
      </c>
    </row>
    <row r="41" spans="1:15" s="23" customFormat="1" ht="99.95" customHeight="1" x14ac:dyDescent="0.2">
      <c r="A41" s="16">
        <v>29</v>
      </c>
      <c r="B41" s="44">
        <v>241956</v>
      </c>
      <c r="C41" s="26" t="s">
        <v>202</v>
      </c>
      <c r="D41" s="25" t="s">
        <v>203</v>
      </c>
      <c r="E41" s="45" t="s">
        <v>204</v>
      </c>
      <c r="F41" s="27" t="s">
        <v>6</v>
      </c>
      <c r="G41" s="27" t="s">
        <v>166</v>
      </c>
      <c r="H41" s="28" t="s">
        <v>205</v>
      </c>
      <c r="I41" s="22">
        <v>13600</v>
      </c>
      <c r="J41" s="22">
        <v>0</v>
      </c>
      <c r="K41" s="22">
        <v>0</v>
      </c>
      <c r="L41" s="22">
        <v>3400</v>
      </c>
      <c r="M41" s="22">
        <v>10200</v>
      </c>
      <c r="N41" s="22">
        <v>0</v>
      </c>
      <c r="O41" s="22">
        <f t="shared" si="2"/>
        <v>0</v>
      </c>
    </row>
    <row r="42" spans="1:15" s="23" customFormat="1" ht="120" customHeight="1" x14ac:dyDescent="0.2">
      <c r="A42" s="16">
        <v>30</v>
      </c>
      <c r="B42" s="44" t="s">
        <v>206</v>
      </c>
      <c r="C42" s="26" t="s">
        <v>207</v>
      </c>
      <c r="D42" s="25" t="s">
        <v>208</v>
      </c>
      <c r="E42" s="45" t="s">
        <v>171</v>
      </c>
      <c r="F42" s="27" t="s">
        <v>48</v>
      </c>
      <c r="G42" s="27" t="s">
        <v>172</v>
      </c>
      <c r="H42" s="28" t="s">
        <v>209</v>
      </c>
      <c r="I42" s="22">
        <v>28440</v>
      </c>
      <c r="J42" s="22">
        <v>1422</v>
      </c>
      <c r="K42" s="22">
        <v>1422</v>
      </c>
      <c r="L42" s="22"/>
      <c r="M42" s="22"/>
      <c r="N42" s="22"/>
      <c r="O42" s="22">
        <f t="shared" si="2"/>
        <v>25596</v>
      </c>
    </row>
    <row r="43" spans="1:15" s="23" customFormat="1" ht="147.94999999999999" customHeight="1" x14ac:dyDescent="0.2">
      <c r="A43" s="16">
        <v>31</v>
      </c>
      <c r="B43" s="44" t="s">
        <v>210</v>
      </c>
      <c r="C43" s="26" t="s">
        <v>211</v>
      </c>
      <c r="D43" s="25" t="s">
        <v>212</v>
      </c>
      <c r="E43" s="45" t="s">
        <v>11</v>
      </c>
      <c r="F43" s="27" t="s">
        <v>2</v>
      </c>
      <c r="G43" s="27" t="s">
        <v>213</v>
      </c>
      <c r="H43" s="28" t="s">
        <v>214</v>
      </c>
      <c r="I43" s="22">
        <v>75000</v>
      </c>
      <c r="J43" s="22">
        <v>3750</v>
      </c>
      <c r="K43" s="22">
        <v>3750</v>
      </c>
      <c r="L43" s="22">
        <v>0</v>
      </c>
      <c r="M43" s="22">
        <v>0</v>
      </c>
      <c r="N43" s="22">
        <v>0</v>
      </c>
      <c r="O43" s="22">
        <f t="shared" si="2"/>
        <v>67500</v>
      </c>
    </row>
    <row r="44" spans="1:15" s="23" customFormat="1" ht="99.95" customHeight="1" x14ac:dyDescent="0.2">
      <c r="A44" s="16">
        <v>32</v>
      </c>
      <c r="B44" s="44" t="s">
        <v>215</v>
      </c>
      <c r="C44" s="26" t="s">
        <v>216</v>
      </c>
      <c r="D44" s="25" t="s">
        <v>217</v>
      </c>
      <c r="E44" s="27" t="s">
        <v>5</v>
      </c>
      <c r="F44" s="27" t="s">
        <v>6</v>
      </c>
      <c r="G44" s="27" t="s">
        <v>36</v>
      </c>
      <c r="H44" s="28" t="s">
        <v>94</v>
      </c>
      <c r="I44" s="22">
        <v>60000</v>
      </c>
      <c r="J44" s="22">
        <v>3000</v>
      </c>
      <c r="K44" s="22">
        <v>3000</v>
      </c>
      <c r="L44" s="22">
        <v>0</v>
      </c>
      <c r="M44" s="22">
        <v>0</v>
      </c>
      <c r="N44" s="22">
        <v>0</v>
      </c>
      <c r="O44" s="22">
        <f t="shared" si="2"/>
        <v>54000</v>
      </c>
    </row>
    <row r="45" spans="1:15" s="23" customFormat="1" ht="99.95" customHeight="1" x14ac:dyDescent="0.2">
      <c r="A45" s="16">
        <v>33</v>
      </c>
      <c r="B45" s="44" t="s">
        <v>86</v>
      </c>
      <c r="C45" s="26" t="s">
        <v>218</v>
      </c>
      <c r="D45" s="25" t="s">
        <v>219</v>
      </c>
      <c r="E45" s="27" t="s">
        <v>5</v>
      </c>
      <c r="F45" s="27" t="s">
        <v>6</v>
      </c>
      <c r="G45" s="27" t="s">
        <v>36</v>
      </c>
      <c r="H45" s="28" t="s">
        <v>94</v>
      </c>
      <c r="I45" s="22">
        <v>44000</v>
      </c>
      <c r="J45" s="22">
        <v>2200</v>
      </c>
      <c r="K45" s="22">
        <v>2200</v>
      </c>
      <c r="L45" s="22">
        <v>0</v>
      </c>
      <c r="M45" s="22">
        <v>0</v>
      </c>
      <c r="N45" s="22">
        <v>0</v>
      </c>
      <c r="O45" s="22">
        <f t="shared" si="2"/>
        <v>39600</v>
      </c>
    </row>
    <row r="46" spans="1:15" s="23" customFormat="1" ht="99.95" customHeight="1" x14ac:dyDescent="0.2">
      <c r="A46" s="16">
        <v>34</v>
      </c>
      <c r="B46" s="44" t="s">
        <v>220</v>
      </c>
      <c r="C46" s="26" t="s">
        <v>221</v>
      </c>
      <c r="D46" s="25" t="s">
        <v>222</v>
      </c>
      <c r="E46" s="27" t="s">
        <v>5</v>
      </c>
      <c r="F46" s="27" t="s">
        <v>6</v>
      </c>
      <c r="G46" s="27" t="s">
        <v>36</v>
      </c>
      <c r="H46" s="28" t="s">
        <v>94</v>
      </c>
      <c r="I46" s="22">
        <v>40000</v>
      </c>
      <c r="J46" s="22">
        <v>2000</v>
      </c>
      <c r="K46" s="22">
        <v>2000</v>
      </c>
      <c r="L46" s="22">
        <v>0</v>
      </c>
      <c r="M46" s="22">
        <v>0</v>
      </c>
      <c r="N46" s="22">
        <v>0</v>
      </c>
      <c r="O46" s="22">
        <f t="shared" si="2"/>
        <v>36000</v>
      </c>
    </row>
    <row r="47" spans="1:15" s="23" customFormat="1" ht="99.95" customHeight="1" x14ac:dyDescent="0.2">
      <c r="A47" s="16">
        <v>35</v>
      </c>
      <c r="B47" s="44" t="s">
        <v>223</v>
      </c>
      <c r="C47" s="26" t="s">
        <v>224</v>
      </c>
      <c r="D47" s="25" t="s">
        <v>225</v>
      </c>
      <c r="E47" s="27" t="s">
        <v>5</v>
      </c>
      <c r="F47" s="27" t="s">
        <v>6</v>
      </c>
      <c r="G47" s="27" t="s">
        <v>52</v>
      </c>
      <c r="H47" s="28" t="s">
        <v>94</v>
      </c>
      <c r="I47" s="22">
        <v>60000</v>
      </c>
      <c r="J47" s="22">
        <v>3000</v>
      </c>
      <c r="K47" s="22">
        <v>3000</v>
      </c>
      <c r="L47" s="22">
        <v>0</v>
      </c>
      <c r="M47" s="22">
        <v>0</v>
      </c>
      <c r="N47" s="22">
        <v>0</v>
      </c>
      <c r="O47" s="22">
        <f t="shared" si="2"/>
        <v>54000</v>
      </c>
    </row>
    <row r="48" spans="1:15" s="23" customFormat="1" ht="99.95" customHeight="1" x14ac:dyDescent="0.2">
      <c r="A48" s="16">
        <v>36</v>
      </c>
      <c r="B48" s="44" t="s">
        <v>226</v>
      </c>
      <c r="C48" s="26" t="s">
        <v>227</v>
      </c>
      <c r="D48" s="25" t="s">
        <v>228</v>
      </c>
      <c r="E48" s="27" t="s">
        <v>5</v>
      </c>
      <c r="F48" s="27" t="s">
        <v>6</v>
      </c>
      <c r="G48" s="27" t="s">
        <v>229</v>
      </c>
      <c r="H48" s="28" t="s">
        <v>94</v>
      </c>
      <c r="I48" s="22">
        <v>386000</v>
      </c>
      <c r="J48" s="22">
        <v>19300</v>
      </c>
      <c r="K48" s="22">
        <v>19300</v>
      </c>
      <c r="L48" s="22">
        <v>0</v>
      </c>
      <c r="M48" s="22">
        <v>0</v>
      </c>
      <c r="N48" s="22">
        <v>0</v>
      </c>
      <c r="O48" s="22">
        <f t="shared" si="2"/>
        <v>347400</v>
      </c>
    </row>
    <row r="49" spans="1:15" ht="20.100000000000001" customHeight="1" x14ac:dyDescent="0.3">
      <c r="A49" s="11" t="s">
        <v>54</v>
      </c>
      <c r="B49" s="42"/>
      <c r="C49" s="12"/>
      <c r="D49" s="12"/>
      <c r="E49" s="13"/>
      <c r="F49" s="14"/>
      <c r="G49" s="14"/>
      <c r="H49" s="14"/>
      <c r="I49" s="15">
        <f>SUM(I50:I72)</f>
        <v>5100123.68</v>
      </c>
      <c r="J49" s="15">
        <f t="shared" ref="J49:O49" si="3">SUM(J50:J72)</f>
        <v>209814.83</v>
      </c>
      <c r="K49" s="15">
        <f t="shared" si="3"/>
        <v>209814.83</v>
      </c>
      <c r="L49" s="15">
        <f t="shared" si="3"/>
        <v>177684.2</v>
      </c>
      <c r="M49" s="15">
        <f t="shared" si="3"/>
        <v>177684.2</v>
      </c>
      <c r="N49" s="15">
        <f t="shared" si="3"/>
        <v>0</v>
      </c>
      <c r="O49" s="15">
        <f t="shared" si="3"/>
        <v>4325125.62</v>
      </c>
    </row>
    <row r="50" spans="1:15" s="23" customFormat="1" ht="115.5" customHeight="1" x14ac:dyDescent="0.2">
      <c r="A50" s="46">
        <v>1</v>
      </c>
      <c r="B50" s="47" t="s">
        <v>81</v>
      </c>
      <c r="C50" s="48" t="s">
        <v>230</v>
      </c>
      <c r="D50" s="49" t="s">
        <v>231</v>
      </c>
      <c r="E50" s="50" t="s">
        <v>10</v>
      </c>
      <c r="F50" s="50" t="s">
        <v>3</v>
      </c>
      <c r="G50" s="50" t="s">
        <v>62</v>
      </c>
      <c r="H50" s="51" t="s">
        <v>232</v>
      </c>
      <c r="I50" s="52">
        <v>30000</v>
      </c>
      <c r="J50" s="52">
        <v>0</v>
      </c>
      <c r="K50" s="52">
        <v>0</v>
      </c>
      <c r="L50" s="52">
        <v>0</v>
      </c>
      <c r="M50" s="52">
        <v>0</v>
      </c>
      <c r="N50" s="29" t="s">
        <v>39</v>
      </c>
      <c r="O50" s="52">
        <f t="shared" ref="O50:O72" si="4">+I50-(SUM(J50:N50))</f>
        <v>30000</v>
      </c>
    </row>
    <row r="51" spans="1:15" s="23" customFormat="1" ht="95.1" customHeight="1" x14ac:dyDescent="0.2">
      <c r="A51" s="24">
        <v>2</v>
      </c>
      <c r="B51" s="44" t="s">
        <v>121</v>
      </c>
      <c r="C51" s="26" t="s">
        <v>233</v>
      </c>
      <c r="D51" s="25" t="s">
        <v>234</v>
      </c>
      <c r="E51" s="27" t="s">
        <v>235</v>
      </c>
      <c r="F51" s="27" t="s">
        <v>63</v>
      </c>
      <c r="G51" s="27" t="s">
        <v>236</v>
      </c>
      <c r="H51" s="28" t="s">
        <v>237</v>
      </c>
      <c r="I51" s="22">
        <v>79800</v>
      </c>
      <c r="J51" s="22">
        <v>39900</v>
      </c>
      <c r="K51" s="22">
        <v>39900</v>
      </c>
      <c r="L51" s="22">
        <v>0</v>
      </c>
      <c r="M51" s="22">
        <v>0</v>
      </c>
      <c r="N51" s="22">
        <v>0</v>
      </c>
      <c r="O51" s="22">
        <f t="shared" si="4"/>
        <v>0</v>
      </c>
    </row>
    <row r="52" spans="1:15" s="23" customFormat="1" ht="95.1" customHeight="1" x14ac:dyDescent="0.2">
      <c r="A52" s="24">
        <v>3</v>
      </c>
      <c r="B52" s="44" t="s">
        <v>121</v>
      </c>
      <c r="C52" s="26" t="s">
        <v>238</v>
      </c>
      <c r="D52" s="25" t="s">
        <v>239</v>
      </c>
      <c r="E52" s="27" t="s">
        <v>55</v>
      </c>
      <c r="F52" s="27" t="s">
        <v>3</v>
      </c>
      <c r="G52" s="27" t="s">
        <v>57</v>
      </c>
      <c r="H52" s="28" t="s">
        <v>240</v>
      </c>
      <c r="I52" s="22">
        <v>396000</v>
      </c>
      <c r="J52" s="22">
        <v>19800</v>
      </c>
      <c r="K52" s="22">
        <v>19800</v>
      </c>
      <c r="L52" s="22">
        <v>0</v>
      </c>
      <c r="M52" s="22">
        <v>0</v>
      </c>
      <c r="N52" s="22">
        <v>0</v>
      </c>
      <c r="O52" s="22">
        <f t="shared" si="4"/>
        <v>356400</v>
      </c>
    </row>
    <row r="53" spans="1:15" s="23" customFormat="1" ht="95.1" customHeight="1" x14ac:dyDescent="0.2">
      <c r="A53" s="24">
        <v>4</v>
      </c>
      <c r="B53" s="44" t="s">
        <v>121</v>
      </c>
      <c r="C53" s="26" t="s">
        <v>241</v>
      </c>
      <c r="D53" s="25" t="s">
        <v>242</v>
      </c>
      <c r="E53" s="27" t="s">
        <v>51</v>
      </c>
      <c r="F53" s="27" t="s">
        <v>3</v>
      </c>
      <c r="G53" s="27" t="s">
        <v>243</v>
      </c>
      <c r="H53" s="28" t="s">
        <v>244</v>
      </c>
      <c r="I53" s="22">
        <v>71155</v>
      </c>
      <c r="J53" s="22"/>
      <c r="K53" s="22"/>
      <c r="L53" s="22">
        <v>20950</v>
      </c>
      <c r="M53" s="22">
        <v>20950</v>
      </c>
      <c r="N53" s="22">
        <v>0</v>
      </c>
      <c r="O53" s="22">
        <f t="shared" si="4"/>
        <v>29255</v>
      </c>
    </row>
    <row r="54" spans="1:15" s="23" customFormat="1" ht="180" customHeight="1" x14ac:dyDescent="0.2">
      <c r="A54" s="24">
        <v>5</v>
      </c>
      <c r="B54" s="44" t="s">
        <v>245</v>
      </c>
      <c r="C54" s="26" t="s">
        <v>246</v>
      </c>
      <c r="D54" s="25" t="s">
        <v>247</v>
      </c>
      <c r="E54" s="27" t="s">
        <v>248</v>
      </c>
      <c r="F54" s="27" t="s">
        <v>3</v>
      </c>
      <c r="G54" s="27" t="s">
        <v>249</v>
      </c>
      <c r="H54" s="28" t="s">
        <v>250</v>
      </c>
      <c r="I54" s="22">
        <v>134700</v>
      </c>
      <c r="J54" s="22">
        <v>0</v>
      </c>
      <c r="K54" s="22">
        <v>0</v>
      </c>
      <c r="L54" s="22">
        <v>6122.7</v>
      </c>
      <c r="M54" s="22">
        <v>6122.7</v>
      </c>
      <c r="N54" s="22"/>
      <c r="O54" s="22">
        <f t="shared" si="4"/>
        <v>122454.6</v>
      </c>
    </row>
    <row r="55" spans="1:15" s="23" customFormat="1" ht="100.5" customHeight="1" x14ac:dyDescent="0.2">
      <c r="A55" s="24">
        <v>6</v>
      </c>
      <c r="B55" s="44" t="s">
        <v>251</v>
      </c>
      <c r="C55" s="26" t="s">
        <v>252</v>
      </c>
      <c r="D55" s="25" t="s">
        <v>253</v>
      </c>
      <c r="E55" s="27" t="s">
        <v>254</v>
      </c>
      <c r="F55" s="27" t="s">
        <v>255</v>
      </c>
      <c r="G55" s="27" t="s">
        <v>256</v>
      </c>
      <c r="H55" s="28" t="s">
        <v>257</v>
      </c>
      <c r="I55" s="22">
        <v>377400</v>
      </c>
      <c r="J55" s="22">
        <v>18870</v>
      </c>
      <c r="K55" s="22">
        <v>18870</v>
      </c>
      <c r="L55" s="22">
        <v>0</v>
      </c>
      <c r="M55" s="22">
        <v>0</v>
      </c>
      <c r="N55" s="22">
        <v>0</v>
      </c>
      <c r="O55" s="22">
        <f t="shared" si="4"/>
        <v>339660</v>
      </c>
    </row>
    <row r="56" spans="1:15" s="23" customFormat="1" ht="129.94999999999999" customHeight="1" x14ac:dyDescent="0.2">
      <c r="A56" s="24">
        <v>7</v>
      </c>
      <c r="B56" s="44" t="s">
        <v>258</v>
      </c>
      <c r="C56" s="26" t="s">
        <v>259</v>
      </c>
      <c r="D56" s="25" t="s">
        <v>260</v>
      </c>
      <c r="E56" s="27" t="s">
        <v>261</v>
      </c>
      <c r="F56" s="27" t="s">
        <v>3</v>
      </c>
      <c r="G56" s="27" t="s">
        <v>262</v>
      </c>
      <c r="H56" s="28" t="s">
        <v>263</v>
      </c>
      <c r="I56" s="22">
        <v>235400</v>
      </c>
      <c r="J56" s="22">
        <v>11770</v>
      </c>
      <c r="K56" s="22">
        <v>11770</v>
      </c>
      <c r="L56" s="22">
        <v>0</v>
      </c>
      <c r="M56" s="22">
        <v>0</v>
      </c>
      <c r="N56" s="22">
        <v>0</v>
      </c>
      <c r="O56" s="22">
        <f t="shared" si="4"/>
        <v>211860</v>
      </c>
    </row>
    <row r="57" spans="1:15" s="23" customFormat="1" ht="183" customHeight="1" x14ac:dyDescent="0.2">
      <c r="A57" s="24">
        <v>8</v>
      </c>
      <c r="B57" s="44" t="s">
        <v>264</v>
      </c>
      <c r="C57" s="26" t="s">
        <v>265</v>
      </c>
      <c r="D57" s="25" t="s">
        <v>266</v>
      </c>
      <c r="E57" s="27" t="s">
        <v>248</v>
      </c>
      <c r="F57" s="27" t="s">
        <v>3</v>
      </c>
      <c r="G57" s="27" t="s">
        <v>267</v>
      </c>
      <c r="H57" s="28" t="s">
        <v>268</v>
      </c>
      <c r="I57" s="22">
        <v>245500</v>
      </c>
      <c r="J57" s="22">
        <v>0</v>
      </c>
      <c r="K57" s="22">
        <v>0</v>
      </c>
      <c r="L57" s="22">
        <v>10204.5</v>
      </c>
      <c r="M57" s="22">
        <v>10204.5</v>
      </c>
      <c r="N57" s="22">
        <v>0</v>
      </c>
      <c r="O57" s="22">
        <f t="shared" si="4"/>
        <v>225091</v>
      </c>
    </row>
    <row r="58" spans="1:15" s="23" customFormat="1" ht="146.1" customHeight="1" x14ac:dyDescent="0.2">
      <c r="A58" s="24">
        <v>9</v>
      </c>
      <c r="B58" s="44" t="s">
        <v>269</v>
      </c>
      <c r="C58" s="26" t="s">
        <v>270</v>
      </c>
      <c r="D58" s="25" t="s">
        <v>271</v>
      </c>
      <c r="E58" s="27" t="s">
        <v>272</v>
      </c>
      <c r="F58" s="27" t="s">
        <v>3</v>
      </c>
      <c r="G58" s="27" t="s">
        <v>273</v>
      </c>
      <c r="H58" s="28" t="s">
        <v>274</v>
      </c>
      <c r="I58" s="22">
        <v>79998</v>
      </c>
      <c r="J58" s="22">
        <v>39999</v>
      </c>
      <c r="K58" s="22">
        <v>39999</v>
      </c>
      <c r="L58" s="22">
        <v>0</v>
      </c>
      <c r="M58" s="22">
        <v>0</v>
      </c>
      <c r="N58" s="22">
        <v>0</v>
      </c>
      <c r="O58" s="22">
        <f t="shared" si="4"/>
        <v>0</v>
      </c>
    </row>
    <row r="59" spans="1:15" s="23" customFormat="1" ht="99.95" customHeight="1" x14ac:dyDescent="0.2">
      <c r="A59" s="24">
        <v>10</v>
      </c>
      <c r="B59" s="44" t="s">
        <v>269</v>
      </c>
      <c r="C59" s="26" t="s">
        <v>275</v>
      </c>
      <c r="D59" s="25" t="s">
        <v>276</v>
      </c>
      <c r="E59" s="27" t="s">
        <v>277</v>
      </c>
      <c r="F59" s="27" t="s">
        <v>3</v>
      </c>
      <c r="G59" s="27" t="s">
        <v>267</v>
      </c>
      <c r="H59" s="28" t="s">
        <v>278</v>
      </c>
      <c r="I59" s="22">
        <v>450000</v>
      </c>
      <c r="J59" s="22">
        <v>0</v>
      </c>
      <c r="K59" s="22">
        <v>0</v>
      </c>
      <c r="L59" s="53" t="s">
        <v>279</v>
      </c>
      <c r="M59" s="53" t="s">
        <v>279</v>
      </c>
      <c r="N59" s="22">
        <v>0</v>
      </c>
      <c r="O59" s="22">
        <f t="shared" si="4"/>
        <v>450000</v>
      </c>
    </row>
    <row r="60" spans="1:15" s="23" customFormat="1" ht="99.95" customHeight="1" x14ac:dyDescent="0.2">
      <c r="A60" s="24">
        <v>11</v>
      </c>
      <c r="B60" s="44" t="s">
        <v>179</v>
      </c>
      <c r="C60" s="26" t="s">
        <v>280</v>
      </c>
      <c r="D60" s="25" t="s">
        <v>281</v>
      </c>
      <c r="E60" s="27" t="s">
        <v>282</v>
      </c>
      <c r="F60" s="27" t="s">
        <v>63</v>
      </c>
      <c r="G60" s="27" t="s">
        <v>283</v>
      </c>
      <c r="H60" s="28" t="s">
        <v>284</v>
      </c>
      <c r="I60" s="22">
        <v>189260</v>
      </c>
      <c r="J60" s="22">
        <v>0</v>
      </c>
      <c r="K60" s="22">
        <v>0</v>
      </c>
      <c r="L60" s="53">
        <v>15000</v>
      </c>
      <c r="M60" s="53">
        <v>15000</v>
      </c>
      <c r="N60" s="22">
        <v>0</v>
      </c>
      <c r="O60" s="22">
        <f t="shared" si="4"/>
        <v>159260</v>
      </c>
    </row>
    <row r="61" spans="1:15" s="23" customFormat="1" ht="120" customHeight="1" x14ac:dyDescent="0.2">
      <c r="A61" s="24">
        <v>12</v>
      </c>
      <c r="B61" s="44" t="s">
        <v>179</v>
      </c>
      <c r="C61" s="26" t="s">
        <v>285</v>
      </c>
      <c r="D61" s="25" t="s">
        <v>286</v>
      </c>
      <c r="E61" s="27" t="s">
        <v>287</v>
      </c>
      <c r="F61" s="27" t="s">
        <v>288</v>
      </c>
      <c r="G61" s="27" t="s">
        <v>283</v>
      </c>
      <c r="H61" s="28" t="s">
        <v>289</v>
      </c>
      <c r="I61" s="22">
        <v>204080</v>
      </c>
      <c r="J61" s="22">
        <v>0</v>
      </c>
      <c r="K61" s="22">
        <v>0</v>
      </c>
      <c r="L61" s="53">
        <v>15000</v>
      </c>
      <c r="M61" s="53">
        <v>15000</v>
      </c>
      <c r="N61" s="22">
        <v>0</v>
      </c>
      <c r="O61" s="22">
        <f t="shared" si="4"/>
        <v>174080</v>
      </c>
    </row>
    <row r="62" spans="1:15" s="23" customFormat="1" ht="99.95" customHeight="1" x14ac:dyDescent="0.2">
      <c r="A62" s="24">
        <v>13</v>
      </c>
      <c r="B62" s="44" t="s">
        <v>187</v>
      </c>
      <c r="C62" s="26" t="s">
        <v>290</v>
      </c>
      <c r="D62" s="25" t="s">
        <v>291</v>
      </c>
      <c r="E62" s="27" t="s">
        <v>51</v>
      </c>
      <c r="F62" s="27" t="s">
        <v>3</v>
      </c>
      <c r="G62" s="27" t="s">
        <v>243</v>
      </c>
      <c r="H62" s="28" t="s">
        <v>292</v>
      </c>
      <c r="I62" s="22">
        <v>28500</v>
      </c>
      <c r="J62" s="22">
        <v>0</v>
      </c>
      <c r="K62" s="22">
        <v>0</v>
      </c>
      <c r="L62" s="53" t="s">
        <v>279</v>
      </c>
      <c r="M62" s="53" t="s">
        <v>279</v>
      </c>
      <c r="N62" s="22">
        <v>0</v>
      </c>
      <c r="O62" s="22">
        <f t="shared" si="4"/>
        <v>28500</v>
      </c>
    </row>
    <row r="63" spans="1:15" s="23" customFormat="1" ht="114.95" customHeight="1" x14ac:dyDescent="0.2">
      <c r="A63" s="24">
        <v>14</v>
      </c>
      <c r="B63" s="44" t="s">
        <v>206</v>
      </c>
      <c r="C63" s="26" t="s">
        <v>293</v>
      </c>
      <c r="D63" s="25" t="s">
        <v>294</v>
      </c>
      <c r="E63" s="27" t="s">
        <v>295</v>
      </c>
      <c r="F63" s="27" t="s">
        <v>3</v>
      </c>
      <c r="G63" s="27" t="s">
        <v>64</v>
      </c>
      <c r="H63" s="28" t="s">
        <v>296</v>
      </c>
      <c r="I63" s="22">
        <v>18000</v>
      </c>
      <c r="J63" s="22">
        <v>0</v>
      </c>
      <c r="K63" s="22">
        <v>0</v>
      </c>
      <c r="L63" s="53" t="s">
        <v>297</v>
      </c>
      <c r="M63" s="53" t="s">
        <v>297</v>
      </c>
      <c r="N63" s="22"/>
      <c r="O63" s="22">
        <f t="shared" si="4"/>
        <v>18000</v>
      </c>
    </row>
    <row r="64" spans="1:15" s="23" customFormat="1" ht="165" customHeight="1" x14ac:dyDescent="0.2">
      <c r="A64" s="24">
        <v>15</v>
      </c>
      <c r="B64" s="44" t="s">
        <v>298</v>
      </c>
      <c r="C64" s="26" t="s">
        <v>299</v>
      </c>
      <c r="D64" s="25" t="s">
        <v>300</v>
      </c>
      <c r="E64" s="27" t="s">
        <v>301</v>
      </c>
      <c r="F64" s="27" t="s">
        <v>255</v>
      </c>
      <c r="G64" s="27" t="s">
        <v>302</v>
      </c>
      <c r="H64" s="28" t="s">
        <v>303</v>
      </c>
      <c r="I64" s="22">
        <v>72814</v>
      </c>
      <c r="J64" s="22"/>
      <c r="K64" s="22"/>
      <c r="L64" s="22">
        <v>36407</v>
      </c>
      <c r="M64" s="22">
        <v>36407</v>
      </c>
      <c r="N64" s="22"/>
      <c r="O64" s="22">
        <f t="shared" si="4"/>
        <v>0</v>
      </c>
    </row>
    <row r="65" spans="1:15" s="23" customFormat="1" ht="99.95" customHeight="1" x14ac:dyDescent="0.2">
      <c r="A65" s="24">
        <v>16</v>
      </c>
      <c r="B65" s="44" t="s">
        <v>304</v>
      </c>
      <c r="C65" s="26" t="s">
        <v>305</v>
      </c>
      <c r="D65" s="25" t="s">
        <v>306</v>
      </c>
      <c r="E65" s="27" t="s">
        <v>277</v>
      </c>
      <c r="F65" s="27" t="s">
        <v>3</v>
      </c>
      <c r="G65" s="27" t="s">
        <v>267</v>
      </c>
      <c r="H65" s="28" t="s">
        <v>307</v>
      </c>
      <c r="I65" s="22">
        <v>750000</v>
      </c>
      <c r="J65" s="22">
        <v>0</v>
      </c>
      <c r="K65" s="22">
        <v>0</v>
      </c>
      <c r="L65" s="53" t="s">
        <v>279</v>
      </c>
      <c r="M65" s="53" t="s">
        <v>279</v>
      </c>
      <c r="N65" s="22"/>
      <c r="O65" s="22">
        <f t="shared" si="4"/>
        <v>750000</v>
      </c>
    </row>
    <row r="66" spans="1:15" s="23" customFormat="1" ht="116.1" customHeight="1" x14ac:dyDescent="0.2">
      <c r="A66" s="24">
        <v>17</v>
      </c>
      <c r="B66" s="44" t="s">
        <v>308</v>
      </c>
      <c r="C66" s="26" t="s">
        <v>309</v>
      </c>
      <c r="D66" s="25" t="s">
        <v>310</v>
      </c>
      <c r="E66" s="27" t="s">
        <v>55</v>
      </c>
      <c r="F66" s="27" t="s">
        <v>3</v>
      </c>
      <c r="G66" s="27" t="s">
        <v>56</v>
      </c>
      <c r="H66" s="28" t="s">
        <v>311</v>
      </c>
      <c r="I66" s="22">
        <v>350570.04</v>
      </c>
      <c r="J66" s="22">
        <v>17528.5</v>
      </c>
      <c r="K66" s="22">
        <v>17528.5</v>
      </c>
      <c r="L66" s="53">
        <v>0</v>
      </c>
      <c r="M66" s="53">
        <v>0</v>
      </c>
      <c r="N66" s="22">
        <v>0</v>
      </c>
      <c r="O66" s="22">
        <f t="shared" si="4"/>
        <v>315513.03999999998</v>
      </c>
    </row>
    <row r="67" spans="1:15" s="23" customFormat="1" ht="83.1" customHeight="1" x14ac:dyDescent="0.2">
      <c r="A67" s="24">
        <v>18</v>
      </c>
      <c r="B67" s="44" t="s">
        <v>308</v>
      </c>
      <c r="C67" s="26" t="s">
        <v>312</v>
      </c>
      <c r="D67" s="25" t="s">
        <v>313</v>
      </c>
      <c r="E67" s="27" t="s">
        <v>55</v>
      </c>
      <c r="F67" s="27" t="s">
        <v>3</v>
      </c>
      <c r="G67" s="27" t="s">
        <v>56</v>
      </c>
      <c r="H67" s="28" t="s">
        <v>314</v>
      </c>
      <c r="I67" s="22">
        <v>203546.64</v>
      </c>
      <c r="J67" s="22">
        <v>10177.33</v>
      </c>
      <c r="K67" s="22">
        <v>10177.33</v>
      </c>
      <c r="L67" s="53">
        <v>0</v>
      </c>
      <c r="M67" s="53">
        <v>0</v>
      </c>
      <c r="N67" s="22">
        <v>0</v>
      </c>
      <c r="O67" s="22">
        <f t="shared" si="4"/>
        <v>183191.98</v>
      </c>
    </row>
    <row r="68" spans="1:15" s="23" customFormat="1" ht="135" customHeight="1" x14ac:dyDescent="0.2">
      <c r="A68" s="24">
        <v>19</v>
      </c>
      <c r="B68" s="44" t="s">
        <v>315</v>
      </c>
      <c r="C68" s="26" t="s">
        <v>316</v>
      </c>
      <c r="D68" s="25" t="s">
        <v>317</v>
      </c>
      <c r="E68" s="27" t="s">
        <v>318</v>
      </c>
      <c r="F68" s="27" t="s">
        <v>3</v>
      </c>
      <c r="G68" s="27" t="s">
        <v>319</v>
      </c>
      <c r="H68" s="28" t="s">
        <v>320</v>
      </c>
      <c r="I68" s="22">
        <v>74000</v>
      </c>
      <c r="J68" s="22">
        <v>0</v>
      </c>
      <c r="K68" s="22">
        <v>0</v>
      </c>
      <c r="L68" s="53">
        <v>74000</v>
      </c>
      <c r="M68" s="53">
        <v>0</v>
      </c>
      <c r="N68" s="22">
        <v>0</v>
      </c>
      <c r="O68" s="22">
        <f t="shared" si="4"/>
        <v>0</v>
      </c>
    </row>
    <row r="69" spans="1:15" s="23" customFormat="1" ht="135" customHeight="1" x14ac:dyDescent="0.2">
      <c r="A69" s="24">
        <v>20</v>
      </c>
      <c r="B69" s="44" t="s">
        <v>315</v>
      </c>
      <c r="C69" s="26" t="s">
        <v>321</v>
      </c>
      <c r="D69" s="25" t="s">
        <v>317</v>
      </c>
      <c r="E69" s="27" t="s">
        <v>318</v>
      </c>
      <c r="F69" s="27" t="s">
        <v>3</v>
      </c>
      <c r="G69" s="27" t="s">
        <v>322</v>
      </c>
      <c r="H69" s="28" t="s">
        <v>320</v>
      </c>
      <c r="I69" s="22">
        <v>74000</v>
      </c>
      <c r="J69" s="22">
        <v>0</v>
      </c>
      <c r="K69" s="22">
        <v>0</v>
      </c>
      <c r="L69" s="53">
        <v>0</v>
      </c>
      <c r="M69" s="53">
        <v>74000</v>
      </c>
      <c r="N69" s="22">
        <v>0</v>
      </c>
      <c r="O69" s="22">
        <f t="shared" si="4"/>
        <v>0</v>
      </c>
    </row>
    <row r="70" spans="1:15" s="23" customFormat="1" ht="99.95" customHeight="1" x14ac:dyDescent="0.2">
      <c r="A70" s="24">
        <v>21</v>
      </c>
      <c r="B70" s="44" t="s">
        <v>315</v>
      </c>
      <c r="C70" s="26" t="s">
        <v>323</v>
      </c>
      <c r="D70" s="25" t="s">
        <v>324</v>
      </c>
      <c r="E70" s="27" t="s">
        <v>254</v>
      </c>
      <c r="F70" s="27" t="s">
        <v>255</v>
      </c>
      <c r="G70" s="27" t="s">
        <v>256</v>
      </c>
      <c r="H70" s="28" t="s">
        <v>325</v>
      </c>
      <c r="I70" s="22">
        <v>503200</v>
      </c>
      <c r="J70" s="22">
        <v>25160</v>
      </c>
      <c r="K70" s="22">
        <v>25160</v>
      </c>
      <c r="L70" s="53">
        <v>0</v>
      </c>
      <c r="M70" s="53">
        <v>0</v>
      </c>
      <c r="N70" s="22">
        <v>0</v>
      </c>
      <c r="O70" s="22">
        <f t="shared" si="4"/>
        <v>452880</v>
      </c>
    </row>
    <row r="71" spans="1:15" s="23" customFormat="1" ht="99.95" customHeight="1" x14ac:dyDescent="0.2">
      <c r="A71" s="24">
        <v>22</v>
      </c>
      <c r="B71" s="44" t="s">
        <v>326</v>
      </c>
      <c r="C71" s="26" t="s">
        <v>327</v>
      </c>
      <c r="D71" s="25" t="s">
        <v>328</v>
      </c>
      <c r="E71" s="27" t="s">
        <v>254</v>
      </c>
      <c r="F71" s="27" t="s">
        <v>255</v>
      </c>
      <c r="G71" s="27" t="s">
        <v>256</v>
      </c>
      <c r="H71" s="28" t="s">
        <v>329</v>
      </c>
      <c r="I71" s="22">
        <v>377400</v>
      </c>
      <c r="J71" s="22">
        <v>18870</v>
      </c>
      <c r="K71" s="22">
        <v>18870</v>
      </c>
      <c r="L71" s="53">
        <v>0</v>
      </c>
      <c r="M71" s="53">
        <v>0</v>
      </c>
      <c r="N71" s="22">
        <v>0</v>
      </c>
      <c r="O71" s="22">
        <f t="shared" si="4"/>
        <v>339660</v>
      </c>
    </row>
    <row r="72" spans="1:15" s="23" customFormat="1" ht="129.94999999999999" customHeight="1" x14ac:dyDescent="0.2">
      <c r="A72" s="24">
        <v>23</v>
      </c>
      <c r="B72" s="44" t="s">
        <v>86</v>
      </c>
      <c r="C72" s="26" t="s">
        <v>330</v>
      </c>
      <c r="D72" s="25" t="s">
        <v>331</v>
      </c>
      <c r="E72" s="27" t="s">
        <v>261</v>
      </c>
      <c r="F72" s="27" t="s">
        <v>3</v>
      </c>
      <c r="G72" s="27" t="s">
        <v>262</v>
      </c>
      <c r="H72" s="28" t="s">
        <v>332</v>
      </c>
      <c r="I72" s="22">
        <v>154800</v>
      </c>
      <c r="J72" s="22">
        <v>7740</v>
      </c>
      <c r="K72" s="22">
        <v>7740</v>
      </c>
      <c r="L72" s="53">
        <v>0</v>
      </c>
      <c r="M72" s="53">
        <v>0</v>
      </c>
      <c r="N72" s="22">
        <v>0</v>
      </c>
      <c r="O72" s="22">
        <f t="shared" si="4"/>
        <v>139320</v>
      </c>
    </row>
    <row r="73" spans="1:15" ht="20.100000000000001" customHeight="1" x14ac:dyDescent="0.3">
      <c r="A73" s="11" t="s">
        <v>65</v>
      </c>
      <c r="B73" s="42"/>
      <c r="C73" s="12"/>
      <c r="D73" s="12"/>
      <c r="E73" s="13"/>
      <c r="F73" s="14"/>
      <c r="G73" s="14"/>
      <c r="H73" s="14"/>
      <c r="I73" s="15">
        <f>SUM(I74)</f>
        <v>0</v>
      </c>
      <c r="J73" s="15">
        <f t="shared" ref="J73:O73" si="5">SUM(J74)</f>
        <v>0</v>
      </c>
      <c r="K73" s="15">
        <f t="shared" si="5"/>
        <v>0</v>
      </c>
      <c r="L73" s="15">
        <f t="shared" si="5"/>
        <v>0</v>
      </c>
      <c r="M73" s="15">
        <f t="shared" si="5"/>
        <v>0</v>
      </c>
      <c r="N73" s="15">
        <f t="shared" si="5"/>
        <v>0</v>
      </c>
      <c r="O73" s="15">
        <f t="shared" si="5"/>
        <v>0</v>
      </c>
    </row>
    <row r="74" spans="1:15" s="34" customFormat="1" ht="20.100000000000001" customHeight="1" x14ac:dyDescent="0.2">
      <c r="A74" s="30"/>
      <c r="B74" s="54"/>
      <c r="C74" s="30"/>
      <c r="D74" s="30"/>
      <c r="E74" s="31"/>
      <c r="F74" s="32"/>
      <c r="G74" s="32"/>
      <c r="H74" s="32"/>
      <c r="I74" s="33"/>
      <c r="J74" s="33"/>
      <c r="K74" s="33"/>
      <c r="L74" s="33"/>
      <c r="M74" s="33"/>
      <c r="N74" s="33"/>
      <c r="O74" s="33"/>
    </row>
    <row r="75" spans="1:15" s="36" customFormat="1" ht="20.100000000000001" customHeight="1" x14ac:dyDescent="0.2">
      <c r="A75" s="338" t="s">
        <v>333</v>
      </c>
      <c r="B75" s="339"/>
      <c r="C75" s="339"/>
      <c r="D75" s="339"/>
      <c r="E75" s="339"/>
      <c r="F75" s="339"/>
      <c r="G75" s="339"/>
      <c r="H75" s="340"/>
      <c r="I75" s="35">
        <f t="shared" ref="I75:O75" si="6">+I12+I49+I73+I8</f>
        <v>11716241.68</v>
      </c>
      <c r="J75" s="35">
        <f t="shared" si="6"/>
        <v>556322.73</v>
      </c>
      <c r="K75" s="35">
        <f t="shared" si="6"/>
        <v>556322.73</v>
      </c>
      <c r="L75" s="35">
        <f t="shared" si="6"/>
        <v>215824.2</v>
      </c>
      <c r="M75" s="35">
        <f t="shared" si="6"/>
        <v>229254.2</v>
      </c>
      <c r="N75" s="35">
        <f t="shared" si="6"/>
        <v>0</v>
      </c>
      <c r="O75" s="35">
        <f t="shared" si="6"/>
        <v>10158517.82</v>
      </c>
    </row>
    <row r="253" spans="1:16" ht="18.75" x14ac:dyDescent="0.3">
      <c r="A253" s="336" t="s">
        <v>66</v>
      </c>
      <c r="B253" s="336"/>
      <c r="C253" s="336"/>
      <c r="D253" s="336"/>
      <c r="E253" s="336" t="s">
        <v>67</v>
      </c>
      <c r="F253" s="336"/>
      <c r="G253" s="336"/>
      <c r="H253" s="336" t="s">
        <v>67</v>
      </c>
      <c r="I253" s="336"/>
      <c r="J253" s="336"/>
      <c r="K253" s="336"/>
      <c r="L253" s="337" t="s">
        <v>68</v>
      </c>
      <c r="M253" s="337"/>
      <c r="N253" s="337"/>
      <c r="O253" s="337"/>
      <c r="P253" s="37"/>
    </row>
    <row r="254" spans="1:16" ht="18.75" x14ac:dyDescent="0.3">
      <c r="A254" s="336" t="s">
        <v>334</v>
      </c>
      <c r="B254" s="336"/>
      <c r="C254" s="336"/>
      <c r="D254" s="336"/>
      <c r="E254" s="336" t="s">
        <v>335</v>
      </c>
      <c r="F254" s="336"/>
      <c r="G254" s="336"/>
      <c r="H254" s="336" t="s">
        <v>69</v>
      </c>
      <c r="I254" s="336"/>
      <c r="J254" s="336"/>
      <c r="K254" s="336"/>
      <c r="L254" s="337" t="s">
        <v>70</v>
      </c>
      <c r="M254" s="337"/>
      <c r="N254" s="337"/>
      <c r="O254" s="337"/>
      <c r="P254" s="37"/>
    </row>
    <row r="255" spans="1:16" ht="18.75" x14ac:dyDescent="0.3">
      <c r="A255" s="336" t="s">
        <v>336</v>
      </c>
      <c r="B255" s="336"/>
      <c r="C255" s="336"/>
      <c r="D255" s="336"/>
      <c r="E255" s="336" t="s">
        <v>71</v>
      </c>
      <c r="F255" s="336"/>
      <c r="G255" s="336"/>
      <c r="H255" s="336" t="s">
        <v>72</v>
      </c>
      <c r="I255" s="336"/>
      <c r="J255" s="336"/>
      <c r="K255" s="336"/>
      <c r="L255" s="337" t="s">
        <v>73</v>
      </c>
      <c r="M255" s="337"/>
      <c r="N255" s="337"/>
      <c r="O255" s="337"/>
      <c r="P255" s="37"/>
    </row>
  </sheetData>
  <mergeCells count="30">
    <mergeCell ref="A255:D255"/>
    <mergeCell ref="E255:G255"/>
    <mergeCell ref="H255:K255"/>
    <mergeCell ref="L255:O255"/>
    <mergeCell ref="J6:K6"/>
    <mergeCell ref="A254:D254"/>
    <mergeCell ref="E254:G254"/>
    <mergeCell ref="H254:K254"/>
    <mergeCell ref="L254:O254"/>
    <mergeCell ref="A75:H75"/>
    <mergeCell ref="A253:D253"/>
    <mergeCell ref="E253:G253"/>
    <mergeCell ref="H253:K253"/>
    <mergeCell ref="L253:O253"/>
    <mergeCell ref="A1:O1"/>
    <mergeCell ref="A2:O2"/>
    <mergeCell ref="A3:O3"/>
    <mergeCell ref="A5:A7"/>
    <mergeCell ref="B5:I5"/>
    <mergeCell ref="J5:M5"/>
    <mergeCell ref="O5:O7"/>
    <mergeCell ref="B6:B7"/>
    <mergeCell ref="C6:C7"/>
    <mergeCell ref="D6:D7"/>
    <mergeCell ref="L6:N6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ปีงปม.65สรุป</vt:lpstr>
      <vt:lpstr>ปีงปม.65รายละเอียด</vt:lpstr>
      <vt:lpstr>ปีงปม.64</vt:lpstr>
      <vt:lpstr>ปีงปม.63</vt:lpstr>
      <vt:lpstr>ปีงปม.62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2021-12-20T09:07:09Z</dcterms:created>
  <dcterms:modified xsi:type="dcterms:W3CDTF">2022-10-29T05:33:49Z</dcterms:modified>
</cp:coreProperties>
</file>